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R:\DDS\Group\Budget Template\"/>
    </mc:Choice>
  </mc:AlternateContent>
  <workbookProtection workbookPassword="CD44" lockStructure="1"/>
  <bookViews>
    <workbookView xWindow="0" yWindow="0" windowWidth="19200" windowHeight="8010" tabRatio="668"/>
  </bookViews>
  <sheets>
    <sheet name="TOTAL" sheetId="8" r:id="rId1"/>
    <sheet name=" Residential- CSS" sheetId="7" r:id="rId2"/>
    <sheet name=" CPS-SEP 1" sheetId="1" r:id="rId3"/>
    <sheet name="CPS-SEP 2" sheetId="13" r:id="rId4"/>
    <sheet name="Specialty" sheetId="10" r:id="rId5"/>
    <sheet name="Definitions" sheetId="12" r:id="rId6"/>
  </sheets>
  <definedNames>
    <definedName name="_xlnm.Print_Area" localSheetId="2">' CPS-SEP 1'!$A$1:$I$71</definedName>
    <definedName name="_xlnm.Print_Area" localSheetId="3">'CPS-SEP 2'!$A$1:$I$73</definedName>
    <definedName name="_xlnm.Print_Area" localSheetId="5">Definitions!$A$1:$B$66</definedName>
    <definedName name="_xlnm.Print_Area" localSheetId="4">Specialty!$A$1:$H$35</definedName>
    <definedName name="_xlnm.Print_Area" localSheetId="0">TOTAL!$B$1:$I$87</definedName>
    <definedName name="_xlnm.Print_Titles" localSheetId="5">Definitions!$1:$1</definedName>
  </definedNames>
  <calcPr calcId="162913"/>
</workbook>
</file>

<file path=xl/calcChain.xml><?xml version="1.0" encoding="utf-8"?>
<calcChain xmlns="http://schemas.openxmlformats.org/spreadsheetml/2006/main">
  <c r="H28" i="10" l="1"/>
  <c r="O11" i="8" l="1"/>
  <c r="O10" i="8"/>
  <c r="H35" i="1" l="1"/>
  <c r="H35" i="13"/>
  <c r="C20" i="8" l="1"/>
  <c r="H40" i="7"/>
  <c r="H31" i="7"/>
  <c r="E47" i="8" l="1"/>
  <c r="F47" i="8"/>
  <c r="G47" i="8"/>
  <c r="H47" i="8"/>
  <c r="H54" i="8"/>
  <c r="C55" i="8"/>
  <c r="C54" i="8"/>
  <c r="C53" i="8"/>
  <c r="C52" i="8"/>
  <c r="C51" i="8"/>
  <c r="C49" i="8"/>
  <c r="C48" i="8"/>
  <c r="C47" i="8"/>
  <c r="C46" i="8"/>
  <c r="C45" i="8"/>
  <c r="C44" i="8"/>
  <c r="C43" i="8"/>
  <c r="C42" i="8"/>
  <c r="C40" i="8"/>
  <c r="C39" i="8"/>
  <c r="C38" i="8"/>
  <c r="C37" i="8"/>
  <c r="C36" i="8"/>
  <c r="C35" i="8"/>
  <c r="C34" i="8"/>
  <c r="C33" i="8"/>
  <c r="C32" i="8"/>
  <c r="C31" i="8"/>
  <c r="C30" i="8"/>
  <c r="C29" i="8"/>
  <c r="F77" i="8" l="1"/>
  <c r="F78" i="8"/>
  <c r="F30" i="8" l="1"/>
  <c r="G30" i="8"/>
  <c r="H30" i="8"/>
  <c r="I30" i="8"/>
  <c r="E31" i="8"/>
  <c r="F31" i="8"/>
  <c r="G31" i="8"/>
  <c r="H31" i="8"/>
  <c r="E32" i="8"/>
  <c r="F32" i="8"/>
  <c r="G32" i="8"/>
  <c r="H32" i="8"/>
  <c r="E33" i="8"/>
  <c r="F33" i="8"/>
  <c r="G33" i="8"/>
  <c r="H33" i="8"/>
  <c r="E34" i="8"/>
  <c r="F34" i="8"/>
  <c r="G34" i="8"/>
  <c r="H34" i="8"/>
  <c r="E35" i="8"/>
  <c r="F35" i="8"/>
  <c r="G35" i="8"/>
  <c r="H35" i="8"/>
  <c r="E36" i="8"/>
  <c r="F36" i="8"/>
  <c r="G36" i="8"/>
  <c r="H36" i="8"/>
  <c r="E37" i="8"/>
  <c r="F37" i="8"/>
  <c r="G37" i="8"/>
  <c r="H37" i="8"/>
  <c r="E38" i="8"/>
  <c r="F38" i="8"/>
  <c r="G38" i="8"/>
  <c r="H38" i="8"/>
  <c r="E39" i="8"/>
  <c r="F39" i="8"/>
  <c r="G39" i="8"/>
  <c r="H39" i="8"/>
  <c r="E40" i="8"/>
  <c r="I54" i="13"/>
  <c r="I53" i="13"/>
  <c r="I52" i="13"/>
  <c r="I51" i="13"/>
  <c r="I50" i="13"/>
  <c r="I49" i="13"/>
  <c r="H38" i="13"/>
  <c r="H37" i="13"/>
  <c r="H36" i="13"/>
  <c r="H29" i="13"/>
  <c r="H28" i="13"/>
  <c r="I22" i="13"/>
  <c r="I39" i="8" s="1"/>
  <c r="I21" i="13"/>
  <c r="I38" i="8" s="1"/>
  <c r="I20" i="13"/>
  <c r="I37" i="8" s="1"/>
  <c r="I19" i="13"/>
  <c r="I36" i="8" s="1"/>
  <c r="I18" i="13"/>
  <c r="I35" i="8" s="1"/>
  <c r="I17" i="13"/>
  <c r="I34" i="8" s="1"/>
  <c r="I16" i="13"/>
  <c r="I33" i="8" s="1"/>
  <c r="I15" i="13"/>
  <c r="I32" i="8" s="1"/>
  <c r="I14" i="13"/>
  <c r="I31" i="8" s="1"/>
  <c r="C5" i="13"/>
  <c r="C4" i="13"/>
  <c r="C3" i="13"/>
  <c r="C2" i="13"/>
  <c r="I55" i="13" l="1"/>
  <c r="C48" i="13" s="1"/>
  <c r="H61" i="13"/>
  <c r="I23" i="13"/>
  <c r="C23" i="13" s="1"/>
  <c r="H30" i="13"/>
  <c r="C26" i="13" s="1"/>
  <c r="H39" i="13"/>
  <c r="C39" i="13" s="1"/>
  <c r="H16" i="10"/>
  <c r="F16" i="10"/>
  <c r="D16" i="10"/>
  <c r="C24" i="13" l="1"/>
  <c r="F57" i="13"/>
  <c r="C25" i="13"/>
  <c r="F76" i="8"/>
  <c r="E11" i="8"/>
  <c r="E12" i="8"/>
  <c r="E13" i="8"/>
  <c r="E14" i="8"/>
  <c r="E15" i="8"/>
  <c r="E16" i="8"/>
  <c r="C55" i="13" l="1"/>
  <c r="H60" i="13" s="1"/>
  <c r="F75" i="8"/>
  <c r="C58" i="13" l="1"/>
  <c r="C57" i="13"/>
  <c r="F74" i="8"/>
  <c r="C62" i="13" l="1"/>
  <c r="I15" i="7"/>
  <c r="I12" i="8" s="1"/>
  <c r="H28" i="7"/>
  <c r="H44" i="8" s="1"/>
  <c r="H42" i="7"/>
  <c r="I51" i="7"/>
  <c r="I50" i="1"/>
  <c r="H37" i="1"/>
  <c r="H28" i="1"/>
  <c r="I15" i="1"/>
  <c r="I22" i="8" s="1"/>
  <c r="H15" i="10"/>
  <c r="H76" i="8"/>
  <c r="H14" i="10"/>
  <c r="H17" i="10"/>
  <c r="H18" i="10"/>
  <c r="H19" i="10"/>
  <c r="H20" i="10"/>
  <c r="H77" i="8"/>
  <c r="H78" i="8"/>
  <c r="F79" i="8"/>
  <c r="H79" i="8" s="1"/>
  <c r="F80" i="8"/>
  <c r="H80" i="8" s="1"/>
  <c r="H21" i="8"/>
  <c r="H22" i="8"/>
  <c r="H23" i="8"/>
  <c r="H24" i="8"/>
  <c r="H25" i="8"/>
  <c r="H26" i="8"/>
  <c r="H27" i="8"/>
  <c r="H28" i="8"/>
  <c r="H29" i="8"/>
  <c r="H12" i="8"/>
  <c r="G12" i="8"/>
  <c r="H19" i="8"/>
  <c r="H18" i="8"/>
  <c r="H17" i="8"/>
  <c r="H16" i="8"/>
  <c r="H15" i="8"/>
  <c r="H14" i="8"/>
  <c r="H13" i="8"/>
  <c r="H11" i="8"/>
  <c r="I50" i="7"/>
  <c r="I52" i="7"/>
  <c r="I53" i="7"/>
  <c r="I54" i="7"/>
  <c r="I49" i="7"/>
  <c r="I51" i="1"/>
  <c r="I52" i="1"/>
  <c r="I53" i="1"/>
  <c r="I54" i="1"/>
  <c r="I49" i="1"/>
  <c r="I16" i="1"/>
  <c r="I23" i="8" s="1"/>
  <c r="I17" i="1"/>
  <c r="I24" i="8" s="1"/>
  <c r="I18" i="1"/>
  <c r="I25" i="8" s="1"/>
  <c r="I19" i="1"/>
  <c r="I26" i="8" s="1"/>
  <c r="I20" i="1"/>
  <c r="I21" i="1"/>
  <c r="I28" i="8" s="1"/>
  <c r="I22" i="1"/>
  <c r="I29" i="8" s="1"/>
  <c r="I14" i="1"/>
  <c r="I21" i="8" s="1"/>
  <c r="I16" i="7"/>
  <c r="I13" i="8" s="1"/>
  <c r="I17" i="7"/>
  <c r="I14" i="8" s="1"/>
  <c r="I18" i="7"/>
  <c r="I15" i="8" s="1"/>
  <c r="I19" i="7"/>
  <c r="I16" i="8" s="1"/>
  <c r="I20" i="7"/>
  <c r="I17" i="8" s="1"/>
  <c r="I21" i="7"/>
  <c r="I18" i="8" s="1"/>
  <c r="I22" i="7"/>
  <c r="I19" i="8" s="1"/>
  <c r="I14" i="7"/>
  <c r="I11" i="8" s="1"/>
  <c r="D20" i="10"/>
  <c r="D19" i="10"/>
  <c r="D18" i="10"/>
  <c r="D17" i="10"/>
  <c r="D15" i="10"/>
  <c r="D14" i="10"/>
  <c r="F17" i="10"/>
  <c r="F18" i="10"/>
  <c r="F19" i="10"/>
  <c r="F20" i="10"/>
  <c r="F15" i="10"/>
  <c r="F14" i="10"/>
  <c r="F14" i="8"/>
  <c r="G14" i="8"/>
  <c r="F17" i="8"/>
  <c r="F18" i="8"/>
  <c r="E73" i="8"/>
  <c r="B2" i="10"/>
  <c r="E44" i="8"/>
  <c r="E45" i="8"/>
  <c r="E46" i="8"/>
  <c r="E21" i="8"/>
  <c r="E22" i="8"/>
  <c r="E23" i="8"/>
  <c r="E24" i="8"/>
  <c r="E25" i="8"/>
  <c r="E26" i="8"/>
  <c r="E27" i="8"/>
  <c r="E28" i="8"/>
  <c r="E29" i="8"/>
  <c r="E17" i="8"/>
  <c r="E18" i="8"/>
  <c r="E19" i="8"/>
  <c r="H41" i="7"/>
  <c r="F16" i="8"/>
  <c r="B17" i="8"/>
  <c r="B3" i="10"/>
  <c r="C3" i="1"/>
  <c r="C3" i="7"/>
  <c r="B4" i="10"/>
  <c r="C4" i="1"/>
  <c r="C4" i="7"/>
  <c r="C5" i="1"/>
  <c r="C5" i="7"/>
  <c r="C2" i="1"/>
  <c r="C2" i="7"/>
  <c r="F44" i="8"/>
  <c r="F45" i="8"/>
  <c r="F11" i="8"/>
  <c r="G11" i="8"/>
  <c r="C85" i="8"/>
  <c r="H74" i="8"/>
  <c r="H29" i="7"/>
  <c r="H45" i="8" s="1"/>
  <c r="H30" i="7"/>
  <c r="H46" i="8" s="1"/>
  <c r="F49" i="8"/>
  <c r="G49" i="8"/>
  <c r="G48" i="8"/>
  <c r="F48" i="8"/>
  <c r="F46" i="8"/>
  <c r="G45" i="8"/>
  <c r="G46" i="8"/>
  <c r="G44" i="8"/>
  <c r="H29" i="1"/>
  <c r="H49" i="8" s="1"/>
  <c r="F22" i="8"/>
  <c r="F23" i="8"/>
  <c r="F24" i="8"/>
  <c r="F25" i="8"/>
  <c r="F26" i="8"/>
  <c r="F27" i="8"/>
  <c r="F28" i="8"/>
  <c r="F29" i="8"/>
  <c r="G22" i="8"/>
  <c r="G23" i="8"/>
  <c r="G24" i="8"/>
  <c r="G25" i="8"/>
  <c r="G26" i="8"/>
  <c r="G27" i="8"/>
  <c r="G28" i="8"/>
  <c r="G29" i="8"/>
  <c r="G21" i="8"/>
  <c r="F21" i="8"/>
  <c r="G13" i="8"/>
  <c r="G15" i="8"/>
  <c r="G16" i="8"/>
  <c r="G17" i="8"/>
  <c r="G18" i="8"/>
  <c r="G19" i="8"/>
  <c r="F12" i="8"/>
  <c r="F13" i="8"/>
  <c r="F15" i="8"/>
  <c r="F19" i="8"/>
  <c r="H43" i="7"/>
  <c r="H36" i="1"/>
  <c r="H38" i="1"/>
  <c r="I66" i="8" l="1"/>
  <c r="H61" i="1"/>
  <c r="I64" i="8"/>
  <c r="I63" i="8"/>
  <c r="I62" i="8"/>
  <c r="I65" i="8"/>
  <c r="I27" i="8"/>
  <c r="I40" i="8" s="1"/>
  <c r="H21" i="10"/>
  <c r="H26" i="10" s="1"/>
  <c r="H30" i="1"/>
  <c r="C26" i="1" s="1"/>
  <c r="H48" i="8"/>
  <c r="I61" i="8"/>
  <c r="H57" i="8"/>
  <c r="H39" i="1"/>
  <c r="C39" i="1" s="1"/>
  <c r="H56" i="8"/>
  <c r="H55" i="8"/>
  <c r="I23" i="1"/>
  <c r="C23" i="1" s="1"/>
  <c r="I55" i="1"/>
  <c r="C48" i="1" s="1"/>
  <c r="H44" i="7"/>
  <c r="C39" i="7" s="1"/>
  <c r="H75" i="8"/>
  <c r="H61" i="7"/>
  <c r="I23" i="7"/>
  <c r="C23" i="7" s="1"/>
  <c r="I55" i="7"/>
  <c r="C25" i="7" l="1"/>
  <c r="C25" i="8"/>
  <c r="H81" i="8"/>
  <c r="C17" i="8" s="1"/>
  <c r="C22" i="8" s="1"/>
  <c r="C41" i="8"/>
  <c r="H86" i="8"/>
  <c r="I67" i="8"/>
  <c r="C62" i="8"/>
  <c r="H85" i="8" s="1"/>
  <c r="H58" i="8"/>
  <c r="C25" i="1"/>
  <c r="C24" i="1"/>
  <c r="F57" i="1"/>
  <c r="C24" i="7"/>
  <c r="C26" i="8" s="1"/>
  <c r="C48" i="7"/>
  <c r="F57" i="7"/>
  <c r="D26" i="8" l="1"/>
  <c r="C27" i="8"/>
  <c r="D27" i="8" s="1"/>
  <c r="C55" i="1"/>
  <c r="H60" i="1" s="1"/>
  <c r="C84" i="8"/>
  <c r="C50" i="8"/>
  <c r="H50" i="8"/>
  <c r="H32" i="7"/>
  <c r="C26" i="7" l="1"/>
  <c r="C28" i="8" s="1"/>
  <c r="C57" i="8" s="1"/>
  <c r="H87" i="8" s="1"/>
  <c r="C57" i="1"/>
  <c r="C58" i="1"/>
  <c r="C55" i="7"/>
  <c r="H60" i="7" s="1"/>
  <c r="C58" i="7" l="1"/>
  <c r="C60" i="8" s="1"/>
  <c r="D60" i="8" s="1"/>
  <c r="C57" i="7"/>
  <c r="C59" i="8" s="1"/>
  <c r="D59" i="8" s="1"/>
  <c r="C62" i="1"/>
  <c r="H84" i="8" s="1"/>
  <c r="C86" i="8" l="1"/>
  <c r="C62" i="7"/>
  <c r="H83" i="8" s="1"/>
  <c r="C87" i="8"/>
  <c r="C64" i="8"/>
  <c r="C2" i="8" s="1"/>
  <c r="C66" i="8" l="1"/>
  <c r="C83" i="8" s="1"/>
</calcChain>
</file>

<file path=xl/comments1.xml><?xml version="1.0" encoding="utf-8"?>
<comments xmlns="http://schemas.openxmlformats.org/spreadsheetml/2006/main">
  <authors>
    <author>Tom Harrington</author>
    <author>Tom H</author>
  </authors>
  <commentList>
    <comment ref="B1" authorId="0" shapeId="0">
      <text>
        <r>
          <rPr>
            <b/>
            <sz val="8"/>
            <color indexed="81"/>
            <rFont val="Tahoma"/>
            <family val="2"/>
          </rPr>
          <t>Enter The individuals name in cell C1.  It will populate the other tabs</t>
        </r>
        <r>
          <rPr>
            <sz val="8"/>
            <color indexed="81"/>
            <rFont val="Tahoma"/>
            <family val="2"/>
          </rPr>
          <t xml:space="preserve">
</t>
        </r>
      </text>
    </comment>
    <comment ref="B3" authorId="0" shapeId="0">
      <text>
        <r>
          <rPr>
            <b/>
            <sz val="8"/>
            <color indexed="81"/>
            <rFont val="Tahoma"/>
            <family val="2"/>
          </rPr>
          <t xml:space="preserve">Enter the individuals current budget amount in cell C3
</t>
        </r>
        <r>
          <rPr>
            <sz val="8"/>
            <color indexed="81"/>
            <rFont val="Tahoma"/>
            <family val="2"/>
          </rPr>
          <t xml:space="preserve">
</t>
        </r>
      </text>
    </comment>
    <comment ref="B4" authorId="0" shapeId="0">
      <text>
        <r>
          <rPr>
            <b/>
            <sz val="8"/>
            <color indexed="81"/>
            <rFont val="Tahoma"/>
            <family val="2"/>
          </rPr>
          <t>Enter your region number in cell C4</t>
        </r>
        <r>
          <rPr>
            <sz val="8"/>
            <color indexed="81"/>
            <rFont val="Tahoma"/>
            <family val="2"/>
          </rPr>
          <t xml:space="preserve">
</t>
        </r>
      </text>
    </comment>
    <comment ref="G4" authorId="1" shapeId="0">
      <text>
        <r>
          <rPr>
            <sz val="9"/>
            <color indexed="81"/>
            <rFont val="Tahoma"/>
            <family val="2"/>
          </rPr>
          <t xml:space="preserve">please use the Healthcare Level Score.
</t>
        </r>
      </text>
    </comment>
    <comment ref="B5" authorId="0" shapeId="0">
      <text>
        <r>
          <rPr>
            <b/>
            <sz val="8"/>
            <color indexed="81"/>
            <rFont val="Tahoma"/>
            <family val="2"/>
          </rPr>
          <t>use the pick list in cell C5</t>
        </r>
        <r>
          <rPr>
            <sz val="8"/>
            <color indexed="81"/>
            <rFont val="Tahoma"/>
            <family val="2"/>
          </rPr>
          <t xml:space="preserve">
</t>
        </r>
      </text>
    </comment>
    <comment ref="G5" authorId="1" shapeId="0">
      <text>
        <r>
          <rPr>
            <sz val="9"/>
            <color indexed="81"/>
            <rFont val="Tahoma"/>
            <family val="2"/>
          </rPr>
          <t xml:space="preserve">please enter in the total of all standard scores.
</t>
        </r>
      </text>
    </comment>
    <comment ref="B6" authorId="0" shapeId="0">
      <text>
        <r>
          <rPr>
            <b/>
            <sz val="8"/>
            <color indexed="81"/>
            <rFont val="Tahoma"/>
            <family val="2"/>
          </rPr>
          <t>Enter the name of the residential vendor in cell C6 it will populate the Residential tab</t>
        </r>
        <r>
          <rPr>
            <sz val="8"/>
            <color indexed="81"/>
            <rFont val="Tahoma"/>
            <family val="2"/>
          </rPr>
          <t xml:space="preserve">
</t>
        </r>
      </text>
    </comment>
    <comment ref="F6" authorId="0" shapeId="0">
      <text>
        <r>
          <rPr>
            <b/>
            <sz val="8"/>
            <color indexed="81"/>
            <rFont val="Tahoma"/>
            <family val="2"/>
          </rPr>
          <t>Enter the Residential or Combined cost center number that corresponds to Form A</t>
        </r>
        <r>
          <rPr>
            <sz val="8"/>
            <color indexed="81"/>
            <rFont val="Tahoma"/>
            <family val="2"/>
          </rPr>
          <t xml:space="preserve">
</t>
        </r>
      </text>
    </comment>
    <comment ref="B7" authorId="0" shapeId="0">
      <text>
        <r>
          <rPr>
            <sz val="8"/>
            <color indexed="81"/>
            <rFont val="Tahoma"/>
            <family val="2"/>
          </rPr>
          <t xml:space="preserve">Enter the name of the CPS-SEP vendor in cell C7 it will populate the CPS-SEP tab
</t>
        </r>
      </text>
    </comment>
    <comment ref="F7" authorId="0" shapeId="0">
      <text>
        <r>
          <rPr>
            <b/>
            <sz val="8"/>
            <color indexed="81"/>
            <rFont val="Tahoma"/>
            <family val="2"/>
          </rPr>
          <t>Enter the CPS or SEP cost center number that corresponds to Form A</t>
        </r>
      </text>
    </comment>
    <comment ref="F9" authorId="0" shapeId="0">
      <text>
        <r>
          <rPr>
            <b/>
            <sz val="9"/>
            <color indexed="81"/>
            <rFont val="Tahoma"/>
            <family val="2"/>
          </rPr>
          <t>hourly rates higher than $16 for DSP's will require the State's approval</t>
        </r>
        <r>
          <rPr>
            <sz val="9"/>
            <color indexed="81"/>
            <rFont val="Tahoma"/>
            <family val="2"/>
          </rPr>
          <t xml:space="preserve">
</t>
        </r>
      </text>
    </comment>
    <comment ref="B29" authorId="1" shapeId="0">
      <text>
        <r>
          <rPr>
            <sz val="9"/>
            <color indexed="81"/>
            <rFont val="Tahoma"/>
            <family val="2"/>
          </rPr>
          <t>"Recreational therapy, also known as therapeutic recreation, is a systematic process that utilizes recreation and other activity-based interventions to address the assessed needs of individuals with illnesses and/or disabling conditions, as a means to psychological and physical health, recovery and well-being."</t>
        </r>
      </text>
    </comment>
    <comment ref="B32" authorId="0" shapeId="0">
      <text>
        <r>
          <rPr>
            <b/>
            <sz val="8"/>
            <color indexed="81"/>
            <rFont val="Tahoma"/>
            <family val="2"/>
          </rPr>
          <t>includes criminal / driving and reference checks</t>
        </r>
        <r>
          <rPr>
            <sz val="8"/>
            <color indexed="81"/>
            <rFont val="Tahoma"/>
            <family val="2"/>
          </rPr>
          <t xml:space="preserve">
</t>
        </r>
      </text>
    </comment>
    <comment ref="B33" authorId="0" shapeId="0">
      <text>
        <r>
          <rPr>
            <sz val="9"/>
            <color indexed="81"/>
            <rFont val="Tahoma"/>
            <family val="2"/>
          </rPr>
          <t xml:space="preserve">Nursing homes quoting only a daily, weekly or monthly rate, must include a statement that the room and board costs don't exceed the residential fees.
</t>
        </r>
      </text>
    </comment>
    <comment ref="D59" authorId="0" shapeId="0">
      <text>
        <r>
          <rPr>
            <sz val="9"/>
            <color indexed="81"/>
            <rFont val="Tahoma"/>
            <family val="2"/>
          </rPr>
          <t xml:space="preserve">This is the average of all vendor GM divided by the total expenses on cell B57
</t>
        </r>
      </text>
    </comment>
    <comment ref="D60" authorId="0" shapeId="0">
      <text>
        <r>
          <rPr>
            <sz val="9"/>
            <color indexed="81"/>
            <rFont val="Tahoma"/>
            <family val="2"/>
          </rPr>
          <t xml:space="preserve">This is the average of all AA GM divided by the total expenses on cell B57
</t>
        </r>
      </text>
    </comment>
    <comment ref="B61" authorId="0" shapeId="0">
      <text>
        <r>
          <rPr>
            <sz val="8"/>
            <color indexed="81"/>
            <rFont val="Tahoma"/>
            <family val="2"/>
          </rPr>
          <t xml:space="preserve">Use the pick list in cell B62
</t>
        </r>
      </text>
    </comment>
    <comment ref="B66" authorId="0" shapeId="0">
      <text>
        <r>
          <rPr>
            <b/>
            <sz val="8"/>
            <color indexed="81"/>
            <rFont val="Tahoma"/>
            <family val="2"/>
          </rPr>
          <t>Adjust the revenue and or expenses so that the net surplus or deficit is $1 of less.</t>
        </r>
        <r>
          <rPr>
            <sz val="8"/>
            <color indexed="81"/>
            <rFont val="Tahoma"/>
            <family val="2"/>
          </rPr>
          <t xml:space="preserve">
</t>
        </r>
      </text>
    </comment>
    <comment ref="D75" authorId="1" shapeId="0">
      <text>
        <r>
          <rPr>
            <b/>
            <sz val="9"/>
            <color indexed="81"/>
            <rFont val="Tahoma"/>
            <family val="2"/>
          </rPr>
          <t>includes CSS</t>
        </r>
      </text>
    </comment>
    <comment ref="B83" authorId="0" shapeId="0">
      <text>
        <r>
          <rPr>
            <b/>
            <sz val="8"/>
            <color indexed="81"/>
            <rFont val="Tahoma"/>
            <family val="2"/>
          </rPr>
          <t>If the Net Surplus or deficit exceed $1 you will need to adjust the revenue or expenses to bring that number in line.</t>
        </r>
      </text>
    </comment>
    <comment ref="E83" authorId="0" shapeId="0">
      <text>
        <r>
          <rPr>
            <b/>
            <sz val="8"/>
            <color indexed="81"/>
            <rFont val="Tahoma"/>
            <family val="2"/>
          </rPr>
          <t>This deducts the residential expenses from the residential revenue</t>
        </r>
        <r>
          <rPr>
            <sz val="8"/>
            <color indexed="81"/>
            <rFont val="Tahoma"/>
            <family val="2"/>
          </rPr>
          <t xml:space="preserve">
</t>
        </r>
      </text>
    </comment>
    <comment ref="B84" authorId="0" shapeId="0">
      <text>
        <r>
          <rPr>
            <sz val="8"/>
            <color indexed="81"/>
            <rFont val="Tahoma"/>
            <family val="2"/>
          </rPr>
          <t xml:space="preserve">This tests to verify if the  residential transportation budget is within the $5000 limit.
</t>
        </r>
      </text>
    </comment>
    <comment ref="E84" authorId="0" shapeId="0">
      <text>
        <r>
          <rPr>
            <b/>
            <sz val="8"/>
            <color indexed="81"/>
            <rFont val="Tahoma"/>
            <family val="2"/>
          </rPr>
          <t>This deducts the CPS-SEP expenses from the CPS-SEP revenue</t>
        </r>
        <r>
          <rPr>
            <sz val="8"/>
            <color indexed="81"/>
            <rFont val="Tahoma"/>
            <family val="2"/>
          </rPr>
          <t xml:space="preserve">
</t>
        </r>
      </text>
    </comment>
    <comment ref="B85" authorId="1" shapeId="0">
      <text>
        <r>
          <rPr>
            <b/>
            <sz val="9"/>
            <color indexed="81"/>
            <rFont val="Tahoma"/>
            <family val="2"/>
          </rPr>
          <t>Other profession fees exceeding $150 require an additional explanation</t>
        </r>
        <r>
          <rPr>
            <sz val="9"/>
            <color indexed="81"/>
            <rFont val="Tahoma"/>
            <family val="2"/>
          </rPr>
          <t xml:space="preserve">
</t>
        </r>
      </text>
    </comment>
    <comment ref="E85" authorId="0" shapeId="0">
      <text>
        <r>
          <rPr>
            <b/>
            <sz val="8"/>
            <color indexed="81"/>
            <rFont val="Tahoma"/>
            <family val="2"/>
          </rPr>
          <t>This deducts the specialty services expenses from the SSL funding.</t>
        </r>
        <r>
          <rPr>
            <sz val="8"/>
            <color indexed="81"/>
            <rFont val="Tahoma"/>
            <family val="2"/>
          </rPr>
          <t xml:space="preserve">
</t>
        </r>
      </text>
    </comment>
    <comment ref="B86" authorId="0" shapeId="0">
      <text>
        <r>
          <rPr>
            <b/>
            <sz val="8"/>
            <color indexed="81"/>
            <rFont val="Tahoma"/>
            <family val="2"/>
          </rPr>
          <t>This tests to verify if general management exceeds 12%</t>
        </r>
        <r>
          <rPr>
            <sz val="8"/>
            <color indexed="81"/>
            <rFont val="Tahoma"/>
            <family val="2"/>
          </rPr>
          <t xml:space="preserve">
</t>
        </r>
      </text>
    </comment>
    <comment ref="E86" authorId="0" shapeId="0">
      <text>
        <r>
          <rPr>
            <b/>
            <sz val="8"/>
            <color indexed="81"/>
            <rFont val="Tahoma"/>
            <family val="2"/>
          </rPr>
          <t>This is the total of those costs which are not directly being used by the individual</t>
        </r>
        <r>
          <rPr>
            <sz val="8"/>
            <color indexed="81"/>
            <rFont val="Tahoma"/>
            <family val="2"/>
          </rPr>
          <t xml:space="preserve">
</t>
        </r>
      </text>
    </comment>
    <comment ref="B87" authorId="1" shapeId="0">
      <text>
        <r>
          <rPr>
            <b/>
            <sz val="9"/>
            <color indexed="81"/>
            <rFont val="Tahoma"/>
            <family val="2"/>
          </rPr>
          <t>This test is to verify that the total GM $$ is not greater than $18,000</t>
        </r>
        <r>
          <rPr>
            <sz val="9"/>
            <color indexed="81"/>
            <rFont val="Tahoma"/>
            <family val="2"/>
          </rPr>
          <t xml:space="preserve">
</t>
        </r>
      </text>
    </comment>
    <comment ref="E87" authorId="0" shapeId="0">
      <text>
        <r>
          <rPr>
            <b/>
            <sz val="8"/>
            <color indexed="81"/>
            <rFont val="Tahoma"/>
            <family val="2"/>
          </rPr>
          <t>This is the percentage of total budget of those costs which are not directly used by the individual</t>
        </r>
        <r>
          <rPr>
            <sz val="8"/>
            <color indexed="81"/>
            <rFont val="Tahoma"/>
            <family val="2"/>
          </rPr>
          <t xml:space="preserve">
</t>
        </r>
      </text>
    </comment>
  </commentList>
</comments>
</file>

<file path=xl/comments2.xml><?xml version="1.0" encoding="utf-8"?>
<comments xmlns="http://schemas.openxmlformats.org/spreadsheetml/2006/main">
  <authors>
    <author>Tom Harrington</author>
    <author>Tom H</author>
  </authors>
  <commentList>
    <comment ref="F12" authorId="0" shapeId="0">
      <text>
        <r>
          <rPr>
            <b/>
            <sz val="9"/>
            <color indexed="81"/>
            <rFont val="Tahoma"/>
            <family val="2"/>
          </rPr>
          <t>hourly rates higher than $16 for DSP's will require the State's approval</t>
        </r>
        <r>
          <rPr>
            <sz val="9"/>
            <color indexed="81"/>
            <rFont val="Tahoma"/>
            <family val="2"/>
          </rPr>
          <t xml:space="preserve">
</t>
        </r>
      </text>
    </comment>
    <comment ref="E20" authorId="0" shapeId="0">
      <text>
        <r>
          <rPr>
            <b/>
            <sz val="8"/>
            <color indexed="81"/>
            <rFont val="Tahoma"/>
            <family val="2"/>
          </rPr>
          <t xml:space="preserve">BDS only allows 2 levels of management
</t>
        </r>
        <r>
          <rPr>
            <sz val="8"/>
            <color indexed="81"/>
            <rFont val="Tahoma"/>
            <family val="2"/>
          </rPr>
          <t xml:space="preserve">
</t>
        </r>
      </text>
    </comment>
    <comment ref="E21" authorId="0" shapeId="0">
      <text>
        <r>
          <rPr>
            <sz val="8"/>
            <color indexed="81"/>
            <rFont val="Tahoma"/>
            <family val="2"/>
          </rPr>
          <t xml:space="preserve">BDS only allows 2 levels of management
</t>
        </r>
      </text>
    </comment>
    <comment ref="D24" authorId="0" shapeId="0">
      <text>
        <r>
          <rPr>
            <b/>
            <sz val="9"/>
            <color indexed="81"/>
            <rFont val="Tahoma"/>
            <family val="2"/>
          </rPr>
          <t>enter benefits rate</t>
        </r>
        <r>
          <rPr>
            <sz val="9"/>
            <color indexed="81"/>
            <rFont val="Tahoma"/>
            <family val="2"/>
          </rPr>
          <t xml:space="preserve">
</t>
        </r>
      </text>
    </comment>
    <comment ref="D25" authorId="0" shapeId="0">
      <text>
        <r>
          <rPr>
            <b/>
            <sz val="9"/>
            <color indexed="81"/>
            <rFont val="Tahoma"/>
            <family val="2"/>
          </rPr>
          <t>enter tax rate</t>
        </r>
        <r>
          <rPr>
            <sz val="9"/>
            <color indexed="81"/>
            <rFont val="Tahoma"/>
            <family val="2"/>
          </rPr>
          <t xml:space="preserve">
</t>
        </r>
      </text>
    </comment>
    <comment ref="B27" authorId="1" shapeId="0">
      <text>
        <r>
          <rPr>
            <sz val="9"/>
            <color indexed="81"/>
            <rFont val="Tahoma"/>
            <family val="2"/>
          </rPr>
          <t>"Recreational therapy, also known as therapeutic recreation, is a systematic process that utilizes recreation and other activity-based interventions to address the assessed needs of individuals with illnesses and/or disabling conditions, as a means to psychological and physical health, recovery and well-being."</t>
        </r>
      </text>
    </comment>
    <comment ref="B30" authorId="0" shapeId="0">
      <text>
        <r>
          <rPr>
            <b/>
            <sz val="8"/>
            <color indexed="81"/>
            <rFont val="Tahoma"/>
            <family val="2"/>
          </rPr>
          <t>includes, criminal, driving and reference checks</t>
        </r>
        <r>
          <rPr>
            <sz val="8"/>
            <color indexed="81"/>
            <rFont val="Tahoma"/>
            <family val="2"/>
          </rPr>
          <t xml:space="preserve">
</t>
        </r>
      </text>
    </comment>
    <comment ref="C30" authorId="1" shapeId="0">
      <text>
        <r>
          <rPr>
            <b/>
            <sz val="9"/>
            <color indexed="81"/>
            <rFont val="Tahoma"/>
            <family val="2"/>
          </rPr>
          <t>Amounts in excess of $150 will require further explanation</t>
        </r>
        <r>
          <rPr>
            <sz val="9"/>
            <color indexed="81"/>
            <rFont val="Tahoma"/>
            <family val="2"/>
          </rPr>
          <t xml:space="preserve">
</t>
        </r>
      </text>
    </comment>
    <comment ref="B31" authorId="0" shapeId="0">
      <text>
        <r>
          <rPr>
            <sz val="9"/>
            <color indexed="81"/>
            <rFont val="Tahoma"/>
            <family val="2"/>
          </rPr>
          <t xml:space="preserve">Nursing homes quoting only a daily, weekly or monthly rate, must include a statement that the room and board costs don't exceed the residential fees.
</t>
        </r>
      </text>
    </comment>
    <comment ref="C31" authorId="0" shapeId="0">
      <text>
        <r>
          <rPr>
            <sz val="9"/>
            <color indexed="81"/>
            <rFont val="Tahoma"/>
            <family val="2"/>
          </rPr>
          <t xml:space="preserve">Nursing homes quoting only a daily, weekly or monthly rate, must include a statement that the room and board costs don't exceed the residential fees.
</t>
        </r>
      </text>
    </comment>
    <comment ref="B33" authorId="0" shapeId="0">
      <text>
        <r>
          <rPr>
            <b/>
            <sz val="9"/>
            <color indexed="81"/>
            <rFont val="Tahoma"/>
            <family val="2"/>
          </rPr>
          <t>These costs support the program manager and staff</t>
        </r>
        <r>
          <rPr>
            <sz val="9"/>
            <color indexed="81"/>
            <rFont val="Tahoma"/>
            <family val="2"/>
          </rPr>
          <t xml:space="preserve">
</t>
        </r>
      </text>
    </comment>
    <comment ref="B34" authorId="0" shapeId="0">
      <text>
        <r>
          <rPr>
            <b/>
            <sz val="9"/>
            <color indexed="81"/>
            <rFont val="Tahoma"/>
            <family val="2"/>
          </rPr>
          <t>These costs support the program manager and staff</t>
        </r>
        <r>
          <rPr>
            <sz val="9"/>
            <color indexed="81"/>
            <rFont val="Tahoma"/>
            <family val="2"/>
          </rPr>
          <t xml:space="preserve">
</t>
        </r>
      </text>
    </comment>
    <comment ref="B35" authorId="0" shapeId="0">
      <text>
        <r>
          <rPr>
            <b/>
            <sz val="9"/>
            <color indexed="81"/>
            <rFont val="Tahoma"/>
            <family val="2"/>
          </rPr>
          <t>These costs support the program manager and staff</t>
        </r>
        <r>
          <rPr>
            <sz val="9"/>
            <color indexed="81"/>
            <rFont val="Tahoma"/>
            <family val="2"/>
          </rPr>
          <t xml:space="preserve">
</t>
        </r>
      </text>
    </comment>
    <comment ref="B36" authorId="0" shapeId="0">
      <text>
        <r>
          <rPr>
            <b/>
            <sz val="9"/>
            <color indexed="81"/>
            <rFont val="Tahoma"/>
            <family val="2"/>
          </rPr>
          <t>These costs support the program manager and staff</t>
        </r>
        <r>
          <rPr>
            <sz val="9"/>
            <color indexed="81"/>
            <rFont val="Tahoma"/>
            <family val="2"/>
          </rPr>
          <t xml:space="preserve">
</t>
        </r>
      </text>
    </comment>
    <comment ref="B38" authorId="0" shapeId="0">
      <text>
        <r>
          <rPr>
            <b/>
            <sz val="9"/>
            <color indexed="81"/>
            <rFont val="Tahoma"/>
            <family val="2"/>
          </rPr>
          <t>These costs support the program manager and staff</t>
        </r>
        <r>
          <rPr>
            <sz val="9"/>
            <color indexed="81"/>
            <rFont val="Tahoma"/>
            <family val="2"/>
          </rPr>
          <t xml:space="preserve">
</t>
        </r>
      </text>
    </comment>
    <comment ref="B46" authorId="0" shapeId="0">
      <text>
        <r>
          <rPr>
            <b/>
            <sz val="9"/>
            <color indexed="81"/>
            <rFont val="Tahoma"/>
            <family val="2"/>
          </rPr>
          <t>These costs support the program manager and staff</t>
        </r>
        <r>
          <rPr>
            <sz val="9"/>
            <color indexed="81"/>
            <rFont val="Tahoma"/>
            <family val="2"/>
          </rPr>
          <t xml:space="preserve">
</t>
        </r>
      </text>
    </comment>
    <comment ref="B50" authorId="0" shapeId="0">
      <text>
        <r>
          <rPr>
            <b/>
            <sz val="9"/>
            <color indexed="81"/>
            <rFont val="Tahoma"/>
            <family val="2"/>
          </rPr>
          <t>These costs support the program manager and staff, and as appropriate the insurance of the home.</t>
        </r>
        <r>
          <rPr>
            <sz val="9"/>
            <color indexed="81"/>
            <rFont val="Tahoma"/>
            <family val="2"/>
          </rPr>
          <t xml:space="preserve">
</t>
        </r>
      </text>
    </comment>
  </commentList>
</comments>
</file>

<file path=xl/comments3.xml><?xml version="1.0" encoding="utf-8"?>
<comments xmlns="http://schemas.openxmlformats.org/spreadsheetml/2006/main">
  <authors>
    <author>Tom Harrington</author>
    <author>Tom H</author>
  </authors>
  <commentList>
    <comment ref="F12" authorId="0" shapeId="0">
      <text>
        <r>
          <rPr>
            <b/>
            <sz val="9"/>
            <color indexed="81"/>
            <rFont val="Tahoma"/>
            <family val="2"/>
          </rPr>
          <t>hourly rates higher than $16 for DSP's will require the State's approval</t>
        </r>
        <r>
          <rPr>
            <sz val="9"/>
            <color indexed="81"/>
            <rFont val="Tahoma"/>
            <family val="2"/>
          </rPr>
          <t xml:space="preserve">
</t>
        </r>
      </text>
    </comment>
    <comment ref="E20" authorId="0" shapeId="0">
      <text>
        <r>
          <rPr>
            <sz val="8"/>
            <color indexed="81"/>
            <rFont val="Tahoma"/>
            <family val="2"/>
          </rPr>
          <t xml:space="preserve">BDS only allows 2 levels of management
</t>
        </r>
      </text>
    </comment>
    <comment ref="E21" authorId="0" shapeId="0">
      <text>
        <r>
          <rPr>
            <sz val="8"/>
            <color indexed="81"/>
            <rFont val="Tahoma"/>
            <family val="2"/>
          </rPr>
          <t xml:space="preserve">BDS only allows 2 levels of management
</t>
        </r>
      </text>
    </comment>
    <comment ref="D24" authorId="0" shapeId="0">
      <text>
        <r>
          <rPr>
            <b/>
            <sz val="9"/>
            <color indexed="81"/>
            <rFont val="Tahoma"/>
            <family val="2"/>
          </rPr>
          <t>Enter benefits rate</t>
        </r>
        <r>
          <rPr>
            <sz val="9"/>
            <color indexed="81"/>
            <rFont val="Tahoma"/>
            <family val="2"/>
          </rPr>
          <t xml:space="preserve">
</t>
        </r>
      </text>
    </comment>
    <comment ref="D25" authorId="0" shapeId="0">
      <text>
        <r>
          <rPr>
            <b/>
            <sz val="9"/>
            <color indexed="81"/>
            <rFont val="Tahoma"/>
            <family val="2"/>
          </rPr>
          <t>enter tax rate</t>
        </r>
        <r>
          <rPr>
            <sz val="9"/>
            <color indexed="81"/>
            <rFont val="Tahoma"/>
            <family val="2"/>
          </rPr>
          <t xml:space="preserve">
</t>
        </r>
      </text>
    </comment>
    <comment ref="B27" authorId="1" shapeId="0">
      <text>
        <r>
          <rPr>
            <sz val="9"/>
            <color indexed="81"/>
            <rFont val="Tahoma"/>
            <family val="2"/>
          </rPr>
          <t>"Recreational therapy, also known as therapeutic recreation, is a systematic process that utilizes recreation and other activity-based interventions to address the assessed needs of individuals with illnesses and/or disabling conditions, as a means to psychological and physical health, recovery and well-being."</t>
        </r>
      </text>
    </comment>
    <comment ref="E28" authorId="1" shapeId="0">
      <text>
        <r>
          <rPr>
            <b/>
            <sz val="9"/>
            <color indexed="81"/>
            <rFont val="Tahoma"/>
            <family val="2"/>
          </rPr>
          <t xml:space="preserve">This is the payment made to a home provider for delivering CPS / day supports
</t>
        </r>
        <r>
          <rPr>
            <sz val="9"/>
            <color indexed="81"/>
            <rFont val="Tahoma"/>
            <family val="2"/>
          </rPr>
          <t xml:space="preserve">
</t>
        </r>
      </text>
    </comment>
    <comment ref="B30" authorId="0" shapeId="0">
      <text>
        <r>
          <rPr>
            <b/>
            <sz val="8"/>
            <color indexed="81"/>
            <rFont val="Tahoma"/>
            <family val="2"/>
          </rPr>
          <t>includes, criminal, driving and reference checks</t>
        </r>
        <r>
          <rPr>
            <sz val="8"/>
            <color indexed="81"/>
            <rFont val="Tahoma"/>
            <family val="2"/>
          </rPr>
          <t xml:space="preserve">
</t>
        </r>
      </text>
    </comment>
    <comment ref="C30" authorId="1" shapeId="0">
      <text>
        <r>
          <rPr>
            <b/>
            <sz val="9"/>
            <color indexed="81"/>
            <rFont val="Tahoma"/>
            <family val="2"/>
          </rPr>
          <t>Amounts in excess of $150 will require further explanation</t>
        </r>
        <r>
          <rPr>
            <sz val="9"/>
            <color indexed="81"/>
            <rFont val="Tahoma"/>
            <family val="2"/>
          </rPr>
          <t xml:space="preserve">
</t>
        </r>
      </text>
    </comment>
    <comment ref="B31" authorId="0" shapeId="0">
      <text>
        <r>
          <rPr>
            <b/>
            <sz val="9"/>
            <color indexed="81"/>
            <rFont val="Tahoma"/>
            <family val="2"/>
          </rPr>
          <t>Nursing homes quoting only a daily, weekly or monthly rate, must include a statement that the room and board costs don't exceed the residential fees.</t>
        </r>
        <r>
          <rPr>
            <sz val="9"/>
            <color indexed="81"/>
            <rFont val="Tahoma"/>
            <family val="2"/>
          </rPr>
          <t xml:space="preserve">
</t>
        </r>
      </text>
    </comment>
    <comment ref="C31" authorId="0" shapeId="0">
      <text>
        <r>
          <rPr>
            <sz val="9"/>
            <color indexed="81"/>
            <rFont val="Tahoma"/>
            <family val="2"/>
          </rPr>
          <t xml:space="preserve">Nursing homes quoting only a daily, weekly or monthly rate, must include a statement that the room and board costs don't exceed the residential fees.
</t>
        </r>
      </text>
    </comment>
    <comment ref="B33" authorId="0" shapeId="0">
      <text>
        <r>
          <rPr>
            <b/>
            <sz val="9"/>
            <color indexed="81"/>
            <rFont val="Tahoma"/>
            <family val="2"/>
          </rPr>
          <t>These costs support the program manager and staff</t>
        </r>
        <r>
          <rPr>
            <sz val="9"/>
            <color indexed="81"/>
            <rFont val="Tahoma"/>
            <family val="2"/>
          </rPr>
          <t xml:space="preserve">
</t>
        </r>
      </text>
    </comment>
    <comment ref="B34" authorId="0" shapeId="0">
      <text>
        <r>
          <rPr>
            <sz val="9"/>
            <color indexed="81"/>
            <rFont val="Tahoma"/>
            <family val="2"/>
          </rPr>
          <t xml:space="preserve">These costs support the program manager and staff
</t>
        </r>
      </text>
    </comment>
    <comment ref="B35" authorId="0" shapeId="0">
      <text>
        <r>
          <rPr>
            <sz val="9"/>
            <color indexed="81"/>
            <rFont val="Tahoma"/>
            <family val="2"/>
          </rPr>
          <t xml:space="preserve">These costs support the program manager and staff
</t>
        </r>
      </text>
    </comment>
    <comment ref="B36" authorId="0" shapeId="0">
      <text>
        <r>
          <rPr>
            <b/>
            <sz val="9"/>
            <color indexed="81"/>
            <rFont val="Tahoma"/>
            <family val="2"/>
          </rPr>
          <t>These costs support the program manager and staff</t>
        </r>
        <r>
          <rPr>
            <sz val="9"/>
            <color indexed="81"/>
            <rFont val="Tahoma"/>
            <family val="2"/>
          </rPr>
          <t xml:space="preserve">
</t>
        </r>
      </text>
    </comment>
    <comment ref="B38" authorId="0" shapeId="0">
      <text>
        <r>
          <rPr>
            <b/>
            <sz val="9"/>
            <color indexed="81"/>
            <rFont val="Tahoma"/>
            <family val="2"/>
          </rPr>
          <t>These costs support the program manager and staff</t>
        </r>
        <r>
          <rPr>
            <sz val="9"/>
            <color indexed="81"/>
            <rFont val="Tahoma"/>
            <family val="2"/>
          </rPr>
          <t xml:space="preserve">
</t>
        </r>
      </text>
    </comment>
    <comment ref="B46" authorId="0" shapeId="0">
      <text>
        <r>
          <rPr>
            <b/>
            <sz val="9"/>
            <color indexed="81"/>
            <rFont val="Tahoma"/>
            <family val="2"/>
          </rPr>
          <t>These costs support the program manager and staff</t>
        </r>
        <r>
          <rPr>
            <sz val="9"/>
            <color indexed="81"/>
            <rFont val="Tahoma"/>
            <family val="2"/>
          </rPr>
          <t xml:space="preserve">
</t>
        </r>
      </text>
    </comment>
    <comment ref="B50" authorId="0" shapeId="0">
      <text>
        <r>
          <rPr>
            <b/>
            <sz val="9"/>
            <color indexed="81"/>
            <rFont val="Tahoma"/>
            <family val="2"/>
          </rPr>
          <t>These costs support the program manager and staff or the program as a whole</t>
        </r>
        <r>
          <rPr>
            <sz val="9"/>
            <color indexed="81"/>
            <rFont val="Tahoma"/>
            <family val="2"/>
          </rPr>
          <t xml:space="preserve">
</t>
        </r>
      </text>
    </comment>
  </commentList>
</comments>
</file>

<file path=xl/comments4.xml><?xml version="1.0" encoding="utf-8"?>
<comments xmlns="http://schemas.openxmlformats.org/spreadsheetml/2006/main">
  <authors>
    <author>Tom Harrington</author>
    <author>Tom H</author>
  </authors>
  <commentList>
    <comment ref="F12" authorId="0" shapeId="0">
      <text>
        <r>
          <rPr>
            <b/>
            <sz val="9"/>
            <color indexed="81"/>
            <rFont val="Tahoma"/>
            <family val="2"/>
          </rPr>
          <t>hourly rates higher than $16 for DSP's will require the State's approval</t>
        </r>
        <r>
          <rPr>
            <sz val="9"/>
            <color indexed="81"/>
            <rFont val="Tahoma"/>
            <family val="2"/>
          </rPr>
          <t xml:space="preserve">
</t>
        </r>
      </text>
    </comment>
    <comment ref="E20" authorId="0" shapeId="0">
      <text>
        <r>
          <rPr>
            <sz val="8"/>
            <color indexed="81"/>
            <rFont val="Tahoma"/>
            <family val="2"/>
          </rPr>
          <t xml:space="preserve">BDS only allows 2 levels of management
</t>
        </r>
      </text>
    </comment>
    <comment ref="E21" authorId="0" shapeId="0">
      <text>
        <r>
          <rPr>
            <sz val="8"/>
            <color indexed="81"/>
            <rFont val="Tahoma"/>
            <family val="2"/>
          </rPr>
          <t xml:space="preserve">BDS only allows 2 levels of management
</t>
        </r>
      </text>
    </comment>
    <comment ref="D24" authorId="0" shapeId="0">
      <text>
        <r>
          <rPr>
            <b/>
            <sz val="9"/>
            <color indexed="81"/>
            <rFont val="Tahoma"/>
            <family val="2"/>
          </rPr>
          <t>Enter benefits rate</t>
        </r>
        <r>
          <rPr>
            <sz val="9"/>
            <color indexed="81"/>
            <rFont val="Tahoma"/>
            <family val="2"/>
          </rPr>
          <t xml:space="preserve">
</t>
        </r>
      </text>
    </comment>
    <comment ref="D25" authorId="0" shapeId="0">
      <text>
        <r>
          <rPr>
            <b/>
            <sz val="9"/>
            <color indexed="81"/>
            <rFont val="Tahoma"/>
            <family val="2"/>
          </rPr>
          <t>enter tax rate</t>
        </r>
        <r>
          <rPr>
            <sz val="9"/>
            <color indexed="81"/>
            <rFont val="Tahoma"/>
            <family val="2"/>
          </rPr>
          <t xml:space="preserve">
</t>
        </r>
      </text>
    </comment>
    <comment ref="B27" authorId="1" shapeId="0">
      <text>
        <r>
          <rPr>
            <sz val="9"/>
            <color indexed="81"/>
            <rFont val="Tahoma"/>
            <family val="2"/>
          </rPr>
          <t>"Recreational therapy, also known as therapeutic recreation, is a systematic process that utilizes recreation and other activity-based interventions to address the assessed needs of individuals with illnesses and/or disabling conditions, as a means to psychological and physical health, recovery and well-being."</t>
        </r>
      </text>
    </comment>
    <comment ref="E28" authorId="1" shapeId="0">
      <text>
        <r>
          <rPr>
            <b/>
            <sz val="9"/>
            <color indexed="81"/>
            <rFont val="Tahoma"/>
            <family val="2"/>
          </rPr>
          <t xml:space="preserve">This is the payment made to a home provider for delivering CPS / day supports
</t>
        </r>
        <r>
          <rPr>
            <sz val="9"/>
            <color indexed="81"/>
            <rFont val="Tahoma"/>
            <family val="2"/>
          </rPr>
          <t xml:space="preserve">
</t>
        </r>
      </text>
    </comment>
    <comment ref="B30" authorId="0" shapeId="0">
      <text>
        <r>
          <rPr>
            <b/>
            <sz val="8"/>
            <color indexed="81"/>
            <rFont val="Tahoma"/>
            <family val="2"/>
          </rPr>
          <t>includes, criminal, driving and reference checks</t>
        </r>
        <r>
          <rPr>
            <sz val="8"/>
            <color indexed="81"/>
            <rFont val="Tahoma"/>
            <family val="2"/>
          </rPr>
          <t xml:space="preserve">
</t>
        </r>
      </text>
    </comment>
    <comment ref="C30" authorId="1" shapeId="0">
      <text>
        <r>
          <rPr>
            <b/>
            <sz val="9"/>
            <color indexed="81"/>
            <rFont val="Tahoma"/>
            <family val="2"/>
          </rPr>
          <t>Amounts in excess of $150 will require further explanation</t>
        </r>
        <r>
          <rPr>
            <sz val="9"/>
            <color indexed="81"/>
            <rFont val="Tahoma"/>
            <family val="2"/>
          </rPr>
          <t xml:space="preserve">
</t>
        </r>
      </text>
    </comment>
    <comment ref="B31" authorId="0" shapeId="0">
      <text>
        <r>
          <rPr>
            <b/>
            <sz val="9"/>
            <color indexed="81"/>
            <rFont val="Tahoma"/>
            <family val="2"/>
          </rPr>
          <t>Nursing homes quoting only a daily, weekly or monthly rate, must include a statement that the room and board costs don't exceed the residential fees.</t>
        </r>
        <r>
          <rPr>
            <sz val="9"/>
            <color indexed="81"/>
            <rFont val="Tahoma"/>
            <family val="2"/>
          </rPr>
          <t xml:space="preserve">
</t>
        </r>
      </text>
    </comment>
    <comment ref="C31" authorId="0" shapeId="0">
      <text>
        <r>
          <rPr>
            <sz val="9"/>
            <color indexed="81"/>
            <rFont val="Tahoma"/>
            <family val="2"/>
          </rPr>
          <t xml:space="preserve">Nursing homes quoting only a daily, weekly or monthly rate, must include a statement that the room and board costs don't exceed the residential fees.
</t>
        </r>
      </text>
    </comment>
    <comment ref="B33" authorId="0" shapeId="0">
      <text>
        <r>
          <rPr>
            <b/>
            <sz val="9"/>
            <color indexed="81"/>
            <rFont val="Tahoma"/>
            <family val="2"/>
          </rPr>
          <t>These costs support the program manager and staff</t>
        </r>
        <r>
          <rPr>
            <sz val="9"/>
            <color indexed="81"/>
            <rFont val="Tahoma"/>
            <family val="2"/>
          </rPr>
          <t xml:space="preserve">
</t>
        </r>
      </text>
    </comment>
    <comment ref="B34" authorId="0" shapeId="0">
      <text>
        <r>
          <rPr>
            <sz val="9"/>
            <color indexed="81"/>
            <rFont val="Tahoma"/>
            <family val="2"/>
          </rPr>
          <t xml:space="preserve">These costs support the program manager and staff
</t>
        </r>
      </text>
    </comment>
    <comment ref="B35" authorId="0" shapeId="0">
      <text>
        <r>
          <rPr>
            <sz val="9"/>
            <color indexed="81"/>
            <rFont val="Tahoma"/>
            <family val="2"/>
          </rPr>
          <t xml:space="preserve">These costs support the program manager and staff
</t>
        </r>
      </text>
    </comment>
    <comment ref="B36" authorId="0" shapeId="0">
      <text>
        <r>
          <rPr>
            <b/>
            <sz val="9"/>
            <color indexed="81"/>
            <rFont val="Tahoma"/>
            <family val="2"/>
          </rPr>
          <t>These costs support the program manager and staff</t>
        </r>
        <r>
          <rPr>
            <sz val="9"/>
            <color indexed="81"/>
            <rFont val="Tahoma"/>
            <family val="2"/>
          </rPr>
          <t xml:space="preserve">
</t>
        </r>
      </text>
    </comment>
    <comment ref="B38" authorId="0" shapeId="0">
      <text>
        <r>
          <rPr>
            <b/>
            <sz val="9"/>
            <color indexed="81"/>
            <rFont val="Tahoma"/>
            <family val="2"/>
          </rPr>
          <t>These costs support the program manager and staff</t>
        </r>
        <r>
          <rPr>
            <sz val="9"/>
            <color indexed="81"/>
            <rFont val="Tahoma"/>
            <family val="2"/>
          </rPr>
          <t xml:space="preserve">
</t>
        </r>
      </text>
    </comment>
    <comment ref="B46" authorId="0" shapeId="0">
      <text>
        <r>
          <rPr>
            <b/>
            <sz val="9"/>
            <color indexed="81"/>
            <rFont val="Tahoma"/>
            <family val="2"/>
          </rPr>
          <t>These costs support the program manager and staff</t>
        </r>
        <r>
          <rPr>
            <sz val="9"/>
            <color indexed="81"/>
            <rFont val="Tahoma"/>
            <family val="2"/>
          </rPr>
          <t xml:space="preserve">
</t>
        </r>
      </text>
    </comment>
    <comment ref="B50" authorId="0" shapeId="0">
      <text>
        <r>
          <rPr>
            <b/>
            <sz val="9"/>
            <color indexed="81"/>
            <rFont val="Tahoma"/>
            <family val="2"/>
          </rPr>
          <t>These costs support the program manager and staff or the program as a whole</t>
        </r>
        <r>
          <rPr>
            <sz val="9"/>
            <color indexed="81"/>
            <rFont val="Tahoma"/>
            <family val="2"/>
          </rPr>
          <t xml:space="preserve">
</t>
        </r>
      </text>
    </comment>
  </commentList>
</comments>
</file>

<file path=xl/comments5.xml><?xml version="1.0" encoding="utf-8"?>
<comments xmlns="http://schemas.openxmlformats.org/spreadsheetml/2006/main">
  <authors>
    <author>Tom Harrington</author>
  </authors>
  <commentList>
    <comment ref="B13" authorId="0" shapeId="0">
      <text>
        <r>
          <rPr>
            <b/>
            <sz val="9"/>
            <color indexed="81"/>
            <rFont val="Tahoma"/>
            <family val="2"/>
          </rPr>
          <t>How often will this service be delivered? Daily, weekly, monthly, quarterly, annually?</t>
        </r>
        <r>
          <rPr>
            <sz val="9"/>
            <color indexed="81"/>
            <rFont val="Tahoma"/>
            <family val="2"/>
          </rPr>
          <t xml:space="preserve">
</t>
        </r>
      </text>
    </comment>
    <comment ref="D13" authorId="0" shapeId="0">
      <text>
        <r>
          <rPr>
            <b/>
            <sz val="9"/>
            <color indexed="81"/>
            <rFont val="Tahoma"/>
            <family val="2"/>
          </rPr>
          <t xml:space="preserve">This could be hours of service or number of services delivered.
</t>
        </r>
        <r>
          <rPr>
            <sz val="9"/>
            <color indexed="81"/>
            <rFont val="Tahoma"/>
            <family val="2"/>
          </rPr>
          <t xml:space="preserve">
</t>
        </r>
      </text>
    </comment>
    <comment ref="F13" authorId="0" shapeId="0">
      <text>
        <r>
          <rPr>
            <sz val="9"/>
            <color indexed="81"/>
            <rFont val="Tahoma"/>
            <family val="2"/>
          </rPr>
          <t xml:space="preserve">How many days, weeks, months , quarters of the year will this service be delivered?
</t>
        </r>
      </text>
    </comment>
  </commentList>
</comments>
</file>

<file path=xl/sharedStrings.xml><?xml version="1.0" encoding="utf-8"?>
<sst xmlns="http://schemas.openxmlformats.org/spreadsheetml/2006/main" count="646" uniqueCount="318">
  <si>
    <t>All Agency Staff</t>
  </si>
  <si>
    <t>Position</t>
  </si>
  <si>
    <t>Hrs/week</t>
  </si>
  <si>
    <t>Avg. Hrly Rate</t>
  </si>
  <si>
    <t>Annual</t>
  </si>
  <si>
    <t>REVENUE:</t>
  </si>
  <si>
    <t>TOTAL REVENUE:</t>
  </si>
  <si>
    <t>EXPENSES:</t>
  </si>
  <si>
    <t>Salaries and Wages</t>
  </si>
  <si>
    <t>Total Salaries and Wages:</t>
  </si>
  <si>
    <t>Client Treatment Services</t>
  </si>
  <si>
    <t>Client Treatment Services:</t>
  </si>
  <si>
    <t>Client Payments</t>
  </si>
  <si>
    <t>Type of Service</t>
  </si>
  <si>
    <t>Daily Rate</t>
  </si>
  <si>
    <t># of Days</t>
  </si>
  <si>
    <t xml:space="preserve">Other Prof. Fees and Consults </t>
  </si>
  <si>
    <t>Staff/Provider Development &amp; Training</t>
  </si>
  <si>
    <t>Rent/Mortgage</t>
  </si>
  <si>
    <t>Transportation</t>
  </si>
  <si>
    <t>Utilities</t>
  </si>
  <si>
    <t>Building Maintenance and Repairs</t>
  </si>
  <si>
    <t>Other Occupancy Costs</t>
  </si>
  <si>
    <t>Office</t>
  </si>
  <si>
    <t>Total Client Treatment Services:</t>
  </si>
  <si>
    <t>Building/Household</t>
  </si>
  <si>
    <t>Rate</t>
  </si>
  <si>
    <t>Production and Sales</t>
  </si>
  <si>
    <t>Medical</t>
  </si>
  <si>
    <t>Equipment Rental</t>
  </si>
  <si>
    <t>Equipment Maintenance</t>
  </si>
  <si>
    <t>Other</t>
  </si>
  <si>
    <t>Advertising/recruitment</t>
  </si>
  <si>
    <t>Printing</t>
  </si>
  <si>
    <t>Client Consumables</t>
  </si>
  <si>
    <t>Cost/Wk</t>
  </si>
  <si>
    <t># Wks</t>
  </si>
  <si>
    <t>Telephone/Communications</t>
  </si>
  <si>
    <t>Postage/Shipping</t>
  </si>
  <si>
    <t>Assistance to Individuals</t>
  </si>
  <si>
    <t>Community Access</t>
  </si>
  <si>
    <t>Insurance</t>
  </si>
  <si>
    <t>Other/supplies</t>
  </si>
  <si>
    <t>Membership Dues</t>
  </si>
  <si>
    <t>Total consumables:</t>
  </si>
  <si>
    <t>In-Kind Expenditures</t>
  </si>
  <si>
    <t>Transportation:</t>
  </si>
  <si>
    <t>Miles/Wk</t>
  </si>
  <si>
    <t>Other Expenditures</t>
  </si>
  <si>
    <t>Van transportation</t>
  </si>
  <si>
    <t>Staff</t>
  </si>
  <si>
    <t>Total transportation:</t>
  </si>
  <si>
    <t>Units</t>
  </si>
  <si>
    <t>Notes:</t>
  </si>
  <si>
    <t>CSS</t>
  </si>
  <si>
    <r>
      <t xml:space="preserve">          </t>
    </r>
    <r>
      <rPr>
        <b/>
        <u/>
        <sz val="10"/>
        <rFont val="Arial"/>
        <family val="2"/>
      </rPr>
      <t>SUBTOTAL EXPENSES:</t>
    </r>
  </si>
  <si>
    <r>
      <t xml:space="preserve">          </t>
    </r>
    <r>
      <rPr>
        <b/>
        <u/>
        <sz val="10"/>
        <rFont val="Arial"/>
        <family val="2"/>
      </rPr>
      <t>TOTAL EXPENSES:</t>
    </r>
  </si>
  <si>
    <t>Preparer:</t>
  </si>
  <si>
    <t>Date Prepared:</t>
  </si>
  <si>
    <t>Local Education Authority</t>
  </si>
  <si>
    <t>Specialty Services</t>
  </si>
  <si>
    <t>AA GM</t>
  </si>
  <si>
    <t>Residential</t>
  </si>
  <si>
    <r>
      <rPr>
        <b/>
        <sz val="10"/>
        <rFont val="Arial"/>
        <family val="2"/>
      </rPr>
      <t>Area Agency</t>
    </r>
    <r>
      <rPr>
        <sz val="10"/>
        <rFont val="Arial"/>
        <family val="2"/>
      </rPr>
      <t xml:space="preserve">:      </t>
    </r>
  </si>
  <si>
    <r>
      <rPr>
        <b/>
        <sz val="10"/>
        <rFont val="Arial"/>
        <family val="2"/>
      </rPr>
      <t>Individua</t>
    </r>
    <r>
      <rPr>
        <sz val="10"/>
        <rFont val="Arial"/>
        <family val="2"/>
      </rPr>
      <t xml:space="preserve">l:    </t>
    </r>
  </si>
  <si>
    <t>Vendor:</t>
  </si>
  <si>
    <t>CPS-SEP</t>
  </si>
  <si>
    <t>Medicaid levels and rates</t>
  </si>
  <si>
    <t>-----</t>
  </si>
  <si>
    <t>CM</t>
  </si>
  <si>
    <t>CMADV</t>
  </si>
  <si>
    <t>FSCM</t>
  </si>
  <si>
    <t>FSCMADV</t>
  </si>
  <si>
    <t>NCCW</t>
  </si>
  <si>
    <t>FSNCCW</t>
  </si>
  <si>
    <t>ABDCM</t>
  </si>
  <si>
    <t>ABDCMADV</t>
  </si>
  <si>
    <t>RPCLEV1</t>
  </si>
  <si>
    <t>RPCLEV2</t>
  </si>
  <si>
    <t>RPCLEV3</t>
  </si>
  <si>
    <t>RPCLEV4</t>
  </si>
  <si>
    <t>RPCLEV5</t>
  </si>
  <si>
    <t>RPCLEV6</t>
  </si>
  <si>
    <t>RPCLEV7</t>
  </si>
  <si>
    <t>Calculate</t>
  </si>
  <si>
    <t>DH1</t>
  </si>
  <si>
    <t>DH2</t>
  </si>
  <si>
    <t>DH3</t>
  </si>
  <si>
    <t>DH4</t>
  </si>
  <si>
    <t>DH5</t>
  </si>
  <si>
    <t>DH6</t>
  </si>
  <si>
    <t>SEP</t>
  </si>
  <si>
    <t>SEP2</t>
  </si>
  <si>
    <t>SEP3</t>
  </si>
  <si>
    <t>ABDRLEV1</t>
  </si>
  <si>
    <t>ABDRLEV2</t>
  </si>
  <si>
    <t>ABDRLEV3</t>
  </si>
  <si>
    <t>ABDRLEV4</t>
  </si>
  <si>
    <t>ABDRLEV5</t>
  </si>
  <si>
    <t>ABDRLEV6</t>
  </si>
  <si>
    <t>ABDRLEV7</t>
  </si>
  <si>
    <t>ABDRLEV8</t>
  </si>
  <si>
    <t>ABDDHLEV1</t>
  </si>
  <si>
    <t>ABDDHLEV2</t>
  </si>
  <si>
    <t>ABDDHLEV3</t>
  </si>
  <si>
    <t>ABDDHLEV4</t>
  </si>
  <si>
    <t>ABDDHLEV5</t>
  </si>
  <si>
    <t>ABDDHLEV6</t>
  </si>
  <si>
    <t>ABDSEP1</t>
  </si>
  <si>
    <t>ABDSEP2</t>
  </si>
  <si>
    <t>ABDSEP3</t>
  </si>
  <si>
    <t>CSS2</t>
  </si>
  <si>
    <t>ABDCSS</t>
  </si>
  <si>
    <t>ABDCSS2</t>
  </si>
  <si>
    <t>CRRS</t>
  </si>
  <si>
    <t>ABDCRRS</t>
  </si>
  <si>
    <t>SSL1</t>
  </si>
  <si>
    <t>SSL2</t>
  </si>
  <si>
    <t>SSLAssess</t>
  </si>
  <si>
    <t>ABDSSL1</t>
  </si>
  <si>
    <t>ABDSSL2</t>
  </si>
  <si>
    <t>ABDSSLAssess</t>
  </si>
  <si>
    <t>Resp</t>
  </si>
  <si>
    <t>RESPMED</t>
  </si>
  <si>
    <t>Rent/Mortgage - non- room and board</t>
  </si>
  <si>
    <t>Utilities -non-room and board</t>
  </si>
  <si>
    <t>Other Occupancy Costs - non Room and board</t>
  </si>
  <si>
    <t>Building Maintenance and Repairs non- R&amp;B</t>
  </si>
  <si>
    <t>Insurance - non-room and board</t>
  </si>
  <si>
    <t>Telephone/Communications - non- R&amp;B</t>
  </si>
  <si>
    <t>Building/Household - non- room and board</t>
  </si>
  <si>
    <r>
      <t xml:space="preserve">Specialty Services </t>
    </r>
    <r>
      <rPr>
        <b/>
        <sz val="8"/>
        <rFont val="Arial"/>
        <family val="2"/>
      </rPr>
      <t>(see Specialty Tab)</t>
    </r>
  </si>
  <si>
    <t>Residential Vendor:</t>
  </si>
  <si>
    <t>CPS Vendor:</t>
  </si>
  <si>
    <t>Enter Service Coordination on Total page</t>
  </si>
  <si>
    <t>XXXXXXXXXXX</t>
  </si>
  <si>
    <r>
      <t xml:space="preserve">Rent/Mortgage - </t>
    </r>
    <r>
      <rPr>
        <i/>
        <sz val="9"/>
        <rFont val="Arial"/>
        <family val="2"/>
      </rPr>
      <t>non- room and board</t>
    </r>
  </si>
  <si>
    <r>
      <t xml:space="preserve">Utilities </t>
    </r>
    <r>
      <rPr>
        <i/>
        <sz val="9"/>
        <rFont val="Arial"/>
        <family val="2"/>
      </rPr>
      <t>-non-room and board</t>
    </r>
  </si>
  <si>
    <r>
      <t>Other Occupancy Costs -</t>
    </r>
    <r>
      <rPr>
        <i/>
        <sz val="9"/>
        <rFont val="Arial"/>
        <family val="2"/>
      </rPr>
      <t xml:space="preserve"> non Room and board</t>
    </r>
  </si>
  <si>
    <r>
      <t xml:space="preserve">Building/Household - </t>
    </r>
    <r>
      <rPr>
        <i/>
        <sz val="9"/>
        <rFont val="Arial"/>
        <family val="2"/>
      </rPr>
      <t>non- room and board</t>
    </r>
  </si>
  <si>
    <r>
      <t xml:space="preserve">Telephone/Communications - </t>
    </r>
    <r>
      <rPr>
        <i/>
        <sz val="9"/>
        <rFont val="Arial"/>
        <family val="2"/>
      </rPr>
      <t>non- R&amp;B</t>
    </r>
  </si>
  <si>
    <r>
      <t xml:space="preserve">Insurance - </t>
    </r>
    <r>
      <rPr>
        <i/>
        <sz val="9"/>
        <rFont val="Arial"/>
        <family val="2"/>
      </rPr>
      <t>non-room and board</t>
    </r>
  </si>
  <si>
    <t>Employee Benefits  (rate is the average)</t>
  </si>
  <si>
    <t>Payroll Taxes (rate is the average)</t>
  </si>
  <si>
    <t>Waiver Type</t>
  </si>
  <si>
    <t>Developmental Disability Waiver</t>
  </si>
  <si>
    <t>Medicaid Revenue is entered on Total tab</t>
  </si>
  <si>
    <t>XXXXXXXXXXXX</t>
  </si>
  <si>
    <t>Residential Position</t>
  </si>
  <si>
    <r>
      <rPr>
        <b/>
        <sz val="10"/>
        <rFont val="Arial"/>
        <family val="2"/>
      </rPr>
      <t>Individua</t>
    </r>
    <r>
      <rPr>
        <sz val="10"/>
        <rFont val="Arial"/>
        <family val="2"/>
      </rPr>
      <t xml:space="preserve">l:   </t>
    </r>
  </si>
  <si>
    <t>State Funded</t>
  </si>
  <si>
    <t>Medicaid waiver:</t>
  </si>
  <si>
    <t>Service Coordination Type</t>
  </si>
  <si>
    <r>
      <t>Service Coordination</t>
    </r>
    <r>
      <rPr>
        <b/>
        <sz val="8"/>
        <rFont val="Arial"/>
        <family val="2"/>
      </rPr>
      <t xml:space="preserve"> </t>
    </r>
    <r>
      <rPr>
        <sz val="8"/>
        <rFont val="Arial"/>
        <family val="2"/>
      </rPr>
      <t>(pick from drop down list)</t>
    </r>
  </si>
  <si>
    <r>
      <t xml:space="preserve">AA GM  </t>
    </r>
    <r>
      <rPr>
        <sz val="9"/>
        <rFont val="Arial"/>
        <family val="2"/>
      </rPr>
      <t>(average rate for total budget)</t>
    </r>
  </si>
  <si>
    <r>
      <t xml:space="preserve">Vendor GM </t>
    </r>
    <r>
      <rPr>
        <sz val="9"/>
        <rFont val="Arial"/>
        <family val="2"/>
      </rPr>
      <t>(average rate for total budget)</t>
    </r>
  </si>
  <si>
    <t>Total of all budgeted services</t>
  </si>
  <si>
    <t>Surplus/(Deficit) variance test:</t>
  </si>
  <si>
    <t>TOTAL EXPENSES:</t>
  </si>
  <si>
    <t>SUBTOTAL EXPENSES:</t>
  </si>
  <si>
    <t>Specialty Services Billing - Residential</t>
  </si>
  <si>
    <t>Preparer / Contact:</t>
  </si>
  <si>
    <t>Date Prepared or Submitted</t>
  </si>
  <si>
    <t>Enter Specialty Services on separate tab</t>
  </si>
  <si>
    <t>General management</t>
  </si>
  <si>
    <t>See detail tabs</t>
  </si>
  <si>
    <t>Program</t>
  </si>
  <si>
    <t>Sub-contractors - including nursing homes</t>
  </si>
  <si>
    <t>Sub-contractors-including nursing homes</t>
  </si>
  <si>
    <t>There is a $5000 transportation cap:</t>
  </si>
  <si>
    <t>Current Budget:</t>
  </si>
  <si>
    <t>HRST:</t>
  </si>
  <si>
    <t>SIS:</t>
  </si>
  <si>
    <r>
      <t>SURPLUS/</t>
    </r>
    <r>
      <rPr>
        <b/>
        <u/>
        <sz val="10"/>
        <color rgb="FFFF0000"/>
        <rFont val="Arial"/>
        <family val="2"/>
      </rPr>
      <t>(DEFICIT)</t>
    </r>
  </si>
  <si>
    <r>
      <t xml:space="preserve">Building Maintenance and Repairs </t>
    </r>
    <r>
      <rPr>
        <sz val="8"/>
        <rFont val="Arial"/>
        <family val="2"/>
      </rPr>
      <t>non- R&amp;B</t>
    </r>
  </si>
  <si>
    <t>----------</t>
  </si>
  <si>
    <t>------------</t>
  </si>
  <si>
    <t>--------------</t>
  </si>
  <si>
    <t>Pick Case Mgt&gt;&gt;</t>
  </si>
  <si>
    <t>Pick Res level&gt;&gt;</t>
  </si>
  <si>
    <t>Pick CPS level&gt;&gt;</t>
  </si>
  <si>
    <t>Pick SEP level&gt;&gt;</t>
  </si>
  <si>
    <t>Pick SSL level&gt;&gt;</t>
  </si>
  <si>
    <t>Pick SSL Level&gt;&gt;</t>
  </si>
  <si>
    <t>Management Level 1</t>
  </si>
  <si>
    <t>Management Level 2</t>
  </si>
  <si>
    <t>Other -non-Medicaid</t>
  </si>
  <si>
    <t>CPS / SEP Revenue less CPS / SEP expenses test</t>
  </si>
  <si>
    <t>Residential Revenue less Residential expenses test</t>
  </si>
  <si>
    <r>
      <t xml:space="preserve">Only enter data on this tab in cells highlighted in </t>
    </r>
    <r>
      <rPr>
        <b/>
        <u/>
        <sz val="12"/>
        <color rgb="FF00B050"/>
        <rFont val="Arial"/>
        <family val="2"/>
      </rPr>
      <t>green</t>
    </r>
  </si>
  <si>
    <t>Sub-contractors- including nursing homes</t>
  </si>
  <si>
    <t>Acquired Brain Disorder Waiver</t>
  </si>
  <si>
    <t>Pick Service &amp; Level for the waiver below, from drop down</t>
  </si>
  <si>
    <t>See total tab</t>
  </si>
  <si>
    <t>See Total Tab</t>
  </si>
  <si>
    <t>CC#</t>
  </si>
  <si>
    <r>
      <t>Consumables:</t>
    </r>
    <r>
      <rPr>
        <b/>
        <sz val="9"/>
        <rFont val="Arial"/>
        <family val="2"/>
      </rPr>
      <t xml:space="preserve"> </t>
    </r>
  </si>
  <si>
    <t>Provider GM</t>
  </si>
  <si>
    <t>Description</t>
  </si>
  <si>
    <t>pick Frequency</t>
  </si>
  <si>
    <t>units per</t>
  </si>
  <si>
    <t># of</t>
  </si>
  <si>
    <t>total</t>
  </si>
  <si>
    <t>daily</t>
  </si>
  <si>
    <t>weekly</t>
  </si>
  <si>
    <t>monthly</t>
  </si>
  <si>
    <t>quarterly</t>
  </si>
  <si>
    <t>annually</t>
  </si>
  <si>
    <t>-----------</t>
  </si>
  <si>
    <r>
      <t xml:space="preserve">6270    </t>
    </r>
    <r>
      <rPr>
        <u/>
        <sz val="12"/>
        <rFont val="Times New Roman"/>
        <family val="1"/>
      </rPr>
      <t>Other Professional Fees and Consultants</t>
    </r>
    <r>
      <rPr>
        <sz val="12"/>
        <rFont val="Times New Roman"/>
        <family val="1"/>
      </rPr>
      <t xml:space="preserve"> - This account grouping includes all professional and consulting costs, not listed on the lines above, including computer consulting, employee records checks, and management fees.</t>
    </r>
  </si>
  <si>
    <r>
      <t xml:space="preserve">6460    </t>
    </r>
    <r>
      <rPr>
        <u/>
        <sz val="12"/>
        <rFont val="Times New Roman"/>
        <family val="1"/>
      </rPr>
      <t>Taxes/Payment in Lieu of</t>
    </r>
    <r>
      <rPr>
        <sz val="12"/>
        <rFont val="Times New Roman"/>
        <family val="1"/>
      </rPr>
      <t xml:space="preserve"> - This account grouping includes property tax payments and/or payments in lieu of taxes.</t>
    </r>
  </si>
  <si>
    <r>
      <t xml:space="preserve">6510    </t>
    </r>
    <r>
      <rPr>
        <u/>
        <sz val="12"/>
        <rFont val="Times New Roman"/>
        <family val="1"/>
      </rPr>
      <t>Office</t>
    </r>
    <r>
      <rPr>
        <sz val="12"/>
        <rFont val="Times New Roman"/>
        <family val="1"/>
      </rPr>
      <t xml:space="preserve"> - This account grouping includes costs of consumable office supplies and minor furniture &amp; equipment (under $1,000).</t>
    </r>
  </si>
  <si>
    <r>
      <t xml:space="preserve">7000    </t>
    </r>
    <r>
      <rPr>
        <u/>
        <sz val="12"/>
        <rFont val="Times New Roman"/>
        <family val="1"/>
      </rPr>
      <t>Advertising</t>
    </r>
    <r>
      <rPr>
        <sz val="12"/>
        <rFont val="Times New Roman"/>
        <family val="1"/>
      </rPr>
      <t xml:space="preserve"> - This account grouping includes the costs for advertising for personnel vacancies, specialized home care recruitment, public hearing notices, etc.</t>
    </r>
  </si>
  <si>
    <r>
      <t xml:space="preserve">7100    </t>
    </r>
    <r>
      <rPr>
        <u/>
        <sz val="12"/>
        <rFont val="Times New Roman"/>
        <family val="1"/>
      </rPr>
      <t>Printing</t>
    </r>
    <r>
      <rPr>
        <sz val="12"/>
        <rFont val="Times New Roman"/>
        <family val="1"/>
      </rPr>
      <t xml:space="preserve"> - This account grouping includes the costs of printing, photography, art work, proofs, leaflets, brochures, etc.</t>
    </r>
  </si>
  <si>
    <r>
      <t xml:space="preserve">7300    </t>
    </r>
    <r>
      <rPr>
        <u/>
        <sz val="12"/>
        <rFont val="Times New Roman"/>
        <family val="1"/>
      </rPr>
      <t>Postage/Shipping</t>
    </r>
    <r>
      <rPr>
        <sz val="12"/>
        <rFont val="Times New Roman"/>
        <family val="1"/>
      </rPr>
      <t xml:space="preserve"> - This account grouping includes costs related to postage stamps, trucking, and delivery.</t>
    </r>
  </si>
  <si>
    <r>
      <t xml:space="preserve">7600    </t>
    </r>
    <r>
      <rPr>
        <u/>
        <sz val="12"/>
        <rFont val="Times New Roman"/>
        <family val="1"/>
      </rPr>
      <t>Insurance</t>
    </r>
    <r>
      <rPr>
        <sz val="12"/>
        <rFont val="Times New Roman"/>
        <family val="1"/>
      </rPr>
      <t xml:space="preserve"> - This account grouping includes all costs for malpractice and bonding insurance, vehicle insurance, and comprehensive property &amp; liability insurance.</t>
    </r>
  </si>
  <si>
    <r>
      <t xml:space="preserve">7700    </t>
    </r>
    <r>
      <rPr>
        <u/>
        <sz val="12"/>
        <rFont val="Times New Roman"/>
        <family val="1"/>
      </rPr>
      <t>Membership Dues</t>
    </r>
    <r>
      <rPr>
        <sz val="12"/>
        <rFont val="Times New Roman"/>
        <family val="1"/>
      </rPr>
      <t xml:space="preserve"> - This account grouping includes the costs of agency and individual memberships in various organizations.</t>
    </r>
  </si>
  <si>
    <r>
      <t xml:space="preserve">7900    </t>
    </r>
    <r>
      <rPr>
        <u/>
        <sz val="12"/>
        <rFont val="Times New Roman"/>
        <family val="1"/>
      </rPr>
      <t>In-Kind Expenses</t>
    </r>
    <r>
      <rPr>
        <sz val="12"/>
        <rFont val="Times New Roman"/>
        <family val="1"/>
      </rPr>
      <t xml:space="preserve"> - This account grouping includes the estimated fair market value of goods and services donated to the agency, such as volunteer physicians.</t>
    </r>
  </si>
  <si>
    <t>The following describes the types of expenses to be included in general management:</t>
  </si>
  <si>
    <t>General Management ‑ All Agencies</t>
  </si>
  <si>
    <t>General Management ‑ Pertaining only to Area Agency Responsibilities</t>
  </si>
  <si>
    <t>General Management ‑ Pertaining to Subcontractors</t>
  </si>
  <si>
    <t>Subcontractors will present to the area agency their own GM budget relative to all of the programs they operate.  It will be the responsibility of the area agency to ensure that the subcontractor's GM expenses are consistent with the specific guidelines outlined above.</t>
  </si>
  <si>
    <t>6030    Payroll Taxes – This account grouping included all employee payroll taxes of the agency or the family staff.</t>
  </si>
  <si>
    <t>6540    Production &amp; Sales – This account grouping includes costs of materials purchased for the purpose of making products which are sold or used in the performance of sub-contract work.</t>
  </si>
  <si>
    <t>7500    Assistance to Individuals - This account grouping includes the cost of special funds for providing assistance to consumers for the purchase of services or goods.</t>
  </si>
  <si>
    <t>7535    Direct expenses reimbursed to or paid by families associated with He-M 525 or He-M 521 settings.  ? Those not covered by other categories ?</t>
  </si>
  <si>
    <t>2    Financial Management Staff ‑ Persons responsible for accounting, bookkeeping, billing, payroll and all agency total budget preparations, monitoring, and reporting.</t>
  </si>
  <si>
    <t>1    Executive Staff ‑ Persons responsible for overall staff supervision and management, fundraising, interaction/communication with boards of directors, and overall financial and multi‑program management.</t>
  </si>
  <si>
    <t>3  Clerical, Typing and Data Entry Staff ‑ Persons responsible for work related to above staff and functions.</t>
  </si>
  <si>
    <t>4  Occupancy, Supplies, Equipment, Staff Training, and other costs specifically related to the above staff and activities.</t>
  </si>
  <si>
    <t>1 Management Information Systems for services and financial data - This includes documentation of service needs and utilization; identification of barriers and gaps in the service system; collection of data on program effectiveness and quality; documenting feedback from consumers, providers and the community; and organizing data on individuals and resources for regional decision‑making.</t>
  </si>
  <si>
    <r>
      <t>3 Region-wide System Interaction Management</t>
    </r>
    <r>
      <rPr>
        <sz val="12"/>
        <rFont val="Times New Roman"/>
        <family val="1"/>
      </rPr>
      <t xml:space="preserve"> ‑ Includes such responsibilities as providing leadership for, and coordinating activities of, providers within the region entering into contractual relationships with providers; developing inter‑agency agreements; and increasing the use of generic community services.</t>
    </r>
  </si>
  <si>
    <r>
      <t>4 Human Rights Protection</t>
    </r>
    <r>
      <rPr>
        <sz val="12"/>
        <rFont val="Times New Roman"/>
        <family val="1"/>
      </rPr>
      <t xml:space="preserve"> ‑ Providing a due process for consumer grievances, developing and monitoring human rights policies, and promoting citizen advocacy.</t>
    </r>
  </si>
  <si>
    <r>
      <t>6 Monitoring and Evaluation</t>
    </r>
    <r>
      <rPr>
        <sz val="12"/>
        <rFont val="Times New Roman"/>
        <family val="1"/>
      </rPr>
      <t xml:space="preserve"> ‑ Includes reviewing area services and monitoring contract compliance, enforcing state mandates and agency policies, and evaluating program appropriateness and effectiveness.</t>
    </r>
  </si>
  <si>
    <r>
      <t>8 Manpower and Staff Development</t>
    </r>
    <r>
      <rPr>
        <sz val="12"/>
        <rFont val="Times New Roman"/>
        <family val="1"/>
      </rPr>
      <t xml:space="preserve"> ‑ Assuring training opportunities for area providers, developing manpower alternatives and assuring appropriate use of staff resources, and developing volunteer services.</t>
    </r>
  </si>
  <si>
    <t>Total indirect expenses.</t>
  </si>
  <si>
    <t>Indirect expenses as a %age of the budget sub-total.</t>
  </si>
  <si>
    <r>
      <t xml:space="preserve"> 9000  </t>
    </r>
    <r>
      <rPr>
        <b/>
        <u/>
        <sz val="12"/>
        <rFont val="Times New Roman"/>
        <family val="1"/>
      </rPr>
      <t>GENERAL MANAGEMENT GUIDELINES</t>
    </r>
  </si>
  <si>
    <t>EXPENDITURES - Definitions</t>
  </si>
  <si>
    <t>Nurse trainer</t>
  </si>
  <si>
    <t>SSL Revenue less SSL expense test</t>
  </si>
  <si>
    <t>6700    Equipment Rental – This account grouping includes the cost of renting equipment, both for the needs of individual and or the activities of the program staff.</t>
  </si>
  <si>
    <t>Total Medicaid Revenue:</t>
  </si>
  <si>
    <t>Medicaid Revenue: To be completed by Area Agency</t>
  </si>
  <si>
    <t>Enter GM %age below</t>
  </si>
  <si>
    <t>Enter GM % age below</t>
  </si>
  <si>
    <t># of weeks</t>
  </si>
  <si>
    <r>
      <t xml:space="preserve">6010    </t>
    </r>
    <r>
      <rPr>
        <u/>
        <sz val="12"/>
        <rFont val="Times New Roman"/>
        <family val="1"/>
      </rPr>
      <t>Salary and Wages</t>
    </r>
    <r>
      <rPr>
        <sz val="12"/>
        <rFont val="Times New Roman"/>
        <family val="1"/>
      </rPr>
      <t xml:space="preserve"> - This account grouping includes all payment for full and part-time personnel services accrued in whatever form for services rendered by employees of the agency or employees of a family. Salary and Wages include hours normally worked by staff and management along with earned time off and training time.</t>
    </r>
  </si>
  <si>
    <r>
      <t xml:space="preserve">6100    </t>
    </r>
    <r>
      <rPr>
        <u/>
        <sz val="12"/>
        <rFont val="Times New Roman"/>
        <family val="1"/>
      </rPr>
      <t>Payments to Individuals</t>
    </r>
    <r>
      <rPr>
        <sz val="12"/>
        <rFont val="Times New Roman"/>
        <family val="1"/>
      </rPr>
      <t xml:space="preserve"> - This account grouping includes all wages/salaries and non-taxable payments to individuals for work performed in agency-operated or affiliated work training programs.</t>
    </r>
  </si>
  <si>
    <r>
      <t xml:space="preserve">6410    </t>
    </r>
    <r>
      <rPr>
        <u/>
        <sz val="12"/>
        <rFont val="Times New Roman"/>
        <family val="1"/>
      </rPr>
      <t>Rent</t>
    </r>
    <r>
      <rPr>
        <sz val="12"/>
        <rFont val="Times New Roman"/>
        <family val="1"/>
      </rPr>
      <t xml:space="preserve"> - This account grouping includes the cost of renting any facility utilized for agency activities, both for the needs of the individuals and or the activities of the program staff.</t>
    </r>
  </si>
  <si>
    <r>
      <t xml:space="preserve">6420    </t>
    </r>
    <r>
      <rPr>
        <u/>
        <sz val="12"/>
        <rFont val="Times New Roman"/>
        <family val="1"/>
      </rPr>
      <t>Mortgage Payments</t>
    </r>
    <r>
      <rPr>
        <sz val="12"/>
        <rFont val="Times New Roman"/>
        <family val="1"/>
      </rPr>
      <t xml:space="preserve"> - This account grouping includes all mortgage interest and principal costs for any facility utilized for agency activities, both for the needs of the individuals and or the activities of the program staff.</t>
    </r>
  </si>
  <si>
    <r>
      <t xml:space="preserve">6430    </t>
    </r>
    <r>
      <rPr>
        <u/>
        <sz val="12"/>
        <rFont val="Times New Roman"/>
        <family val="1"/>
      </rPr>
      <t>Utilities</t>
    </r>
    <r>
      <rPr>
        <sz val="12"/>
        <rFont val="Times New Roman"/>
        <family val="1"/>
      </rPr>
      <t xml:space="preserve"> - This account grouping includes all building utility costs, both for the needs of the individuals and or the activities of the program staff.</t>
    </r>
  </si>
  <si>
    <r>
      <t xml:space="preserve">6450    </t>
    </r>
    <r>
      <rPr>
        <u/>
        <sz val="12"/>
        <rFont val="Times New Roman"/>
        <family val="1"/>
      </rPr>
      <t>Building Maintenance and Repairs</t>
    </r>
    <r>
      <rPr>
        <sz val="12"/>
        <rFont val="Times New Roman"/>
        <family val="1"/>
      </rPr>
      <t xml:space="preserve"> - This account grouping includes the costs of materials and supplies needed for routine maintenance and repairs and/or maintenance contracts (i.e. garbage removal, snowplowing), both for the needs of the individuals and or the activities of the program staff.</t>
    </r>
  </si>
  <si>
    <r>
      <t xml:space="preserve">6470    </t>
    </r>
    <r>
      <rPr>
        <u/>
        <sz val="12"/>
        <rFont val="Times New Roman"/>
        <family val="1"/>
      </rPr>
      <t>Other Occupancy Costs</t>
    </r>
    <r>
      <rPr>
        <sz val="12"/>
        <rFont val="Times New Roman"/>
        <family val="1"/>
      </rPr>
      <t xml:space="preserve"> - This account grouping includes any other occupancy costs not covered by other line items, both for the needs of the individuals and or the activities of the program staff.</t>
    </r>
  </si>
  <si>
    <r>
      <t>6520</t>
    </r>
    <r>
      <rPr>
        <sz val="7"/>
        <rFont val="Times New Roman"/>
        <family val="1"/>
      </rPr>
      <t xml:space="preserve">       </t>
    </r>
    <r>
      <rPr>
        <u/>
        <sz val="12"/>
        <rFont val="Times New Roman"/>
        <family val="1"/>
      </rPr>
      <t>Building/Household</t>
    </r>
    <r>
      <rPr>
        <sz val="12"/>
        <rFont val="Times New Roman"/>
        <family val="1"/>
      </rPr>
      <t xml:space="preserve"> – This account grouping includes cost of consumable supplies used for buildings &amp; grounds, such as toilet paper, paper towels, cleaning supplies, garbage bags, etc, both for the needs to the individuals and or the activities of the program staff. </t>
    </r>
  </si>
  <si>
    <r>
      <t xml:space="preserve">6560    </t>
    </r>
    <r>
      <rPr>
        <u/>
        <sz val="12"/>
        <rFont val="Times New Roman"/>
        <family val="1"/>
      </rPr>
      <t>Medical</t>
    </r>
    <r>
      <rPr>
        <sz val="12"/>
        <rFont val="Times New Roman"/>
        <family val="1"/>
      </rPr>
      <t xml:space="preserve"> - This account grouping includes the cost of individual’s medical supplies purchased.</t>
    </r>
  </si>
  <si>
    <r>
      <t xml:space="preserve">6800    </t>
    </r>
    <r>
      <rPr>
        <u/>
        <sz val="12"/>
        <rFont val="Times New Roman"/>
        <family val="1"/>
      </rPr>
      <t>Equipment Maintenance</t>
    </r>
    <r>
      <rPr>
        <sz val="12"/>
        <rFont val="Times New Roman"/>
        <family val="1"/>
      </rPr>
      <t xml:space="preserve"> - This account grouping includes the cost of equipment maintenance and service contracts (including computers), both for the needs to the individuals and or the activities of the program staff.</t>
    </r>
  </si>
  <si>
    <r>
      <t xml:space="preserve">6900    </t>
    </r>
    <r>
      <rPr>
        <u/>
        <sz val="12"/>
        <rFont val="Times New Roman"/>
        <family val="1"/>
      </rPr>
      <t>Depreciation/Use Allowance</t>
    </r>
    <r>
      <rPr>
        <sz val="12"/>
        <rFont val="Times New Roman"/>
        <family val="1"/>
      </rPr>
      <t xml:space="preserve"> - This account is a systematic method for charging the cost of capital items purchased to more than one accounting period.  Usually computed at year end and entered as an estimate during the year. The State does not allow depreciation in Form A or individual budgets.</t>
    </r>
  </si>
  <si>
    <r>
      <t xml:space="preserve">7200    </t>
    </r>
    <r>
      <rPr>
        <u/>
        <sz val="12"/>
        <rFont val="Times New Roman"/>
        <family val="1"/>
      </rPr>
      <t>Telephone/Communications</t>
    </r>
    <r>
      <rPr>
        <sz val="12"/>
        <rFont val="Times New Roman"/>
        <family val="1"/>
      </rPr>
      <t xml:space="preserve"> - This account grouping includes the costs of telephones, telegraph, mailgrams, faxes, e-mail, etc, both for the needs to the individuals and or the activities of the program staff.</t>
    </r>
  </si>
  <si>
    <r>
      <t xml:space="preserve">8000    </t>
    </r>
    <r>
      <rPr>
        <u/>
        <sz val="12"/>
        <rFont val="Times New Roman"/>
        <family val="1"/>
      </rPr>
      <t>Other Expenditures</t>
    </r>
    <r>
      <rPr>
        <sz val="12"/>
        <rFont val="Times New Roman"/>
        <family val="1"/>
      </rPr>
      <t xml:space="preserve"> - This account grouping includes the cost of interest on all loans except mortgage loans, individuals accounts receivable deemed uncollectible and any prior year expenses.</t>
    </r>
  </si>
  <si>
    <r>
      <t>2 Region-wide Planning and Program Management</t>
    </r>
    <r>
      <rPr>
        <sz val="12"/>
        <rFont val="Times New Roman"/>
        <family val="1"/>
      </rPr>
      <t xml:space="preserve"> ‑ Includes the responsibilities of developing regional service plans, ensuring service continuity and coordinating individuals movement through the service system, and developing new services.</t>
    </r>
  </si>
  <si>
    <r>
      <t>5 Community Education</t>
    </r>
    <r>
      <rPr>
        <sz val="12"/>
        <rFont val="Times New Roman"/>
        <family val="1"/>
      </rPr>
      <t xml:space="preserve"> – Region-wide community education activities relative to the developmental services system and individuals, including public hearings.</t>
    </r>
  </si>
  <si>
    <r>
      <t>7 Technical Assistance</t>
    </r>
    <r>
      <rPr>
        <sz val="12"/>
        <rFont val="Times New Roman"/>
        <family val="1"/>
      </rPr>
      <t xml:space="preserve"> ‑ Assistance in grant and proposal‑writing, developing appropriate services for individuals, and financial accounting systems.</t>
    </r>
  </si>
  <si>
    <r>
      <t xml:space="preserve">6020    </t>
    </r>
    <r>
      <rPr>
        <u/>
        <sz val="12"/>
        <rFont val="Times New Roman"/>
        <family val="1"/>
      </rPr>
      <t>Employee Benefits</t>
    </r>
    <r>
      <rPr>
        <sz val="12"/>
        <rFont val="Times New Roman"/>
        <family val="1"/>
      </rPr>
      <t xml:space="preserve"> - This account grouping includes all of the following employee benefits: health, dental, disability, life, retirement, TSA, Workers Comp. </t>
    </r>
  </si>
  <si>
    <r>
      <t xml:space="preserve">6300    </t>
    </r>
    <r>
      <rPr>
        <u/>
        <sz val="12"/>
        <rFont val="Times New Roman"/>
        <family val="1"/>
      </rPr>
      <t>Staff Development and Training</t>
    </r>
    <r>
      <rPr>
        <sz val="12"/>
        <rFont val="Times New Roman"/>
        <family val="1"/>
      </rPr>
      <t xml:space="preserve"> - This account grouping includes all non-salary staff development and training costs, including the purchase of journals and publications, in-service training/consultation, conferences and conventions.  </t>
    </r>
  </si>
  <si>
    <t>Bureau Limits</t>
  </si>
  <si>
    <t xml:space="preserve">Bureau Limit - 12% total GM for the area agency and sub-contractor </t>
  </si>
  <si>
    <t>At this time the Bureau does not allow GM on specialty services</t>
  </si>
  <si>
    <t xml:space="preserve">Bureau  Limits- Management Levels of all types are limited to a total of two.  This includes administrative positions.  </t>
  </si>
  <si>
    <t>From cell H79</t>
  </si>
  <si>
    <t>DSP</t>
  </si>
  <si>
    <t>Replacement staff</t>
  </si>
  <si>
    <r>
      <t xml:space="preserve">6240    </t>
    </r>
    <r>
      <rPr>
        <u/>
        <sz val="12"/>
        <rFont val="Times New Roman"/>
        <family val="1"/>
      </rPr>
      <t>Accounting</t>
    </r>
    <r>
      <rPr>
        <sz val="12"/>
        <rFont val="Times New Roman"/>
        <family val="1"/>
      </rPr>
      <t xml:space="preserve"> - This account grouping includes all costs of payroll preparation, accounting consultants and tax preparation. For general management only.</t>
    </r>
  </si>
  <si>
    <r>
      <t xml:space="preserve">6250    </t>
    </r>
    <r>
      <rPr>
        <u/>
        <sz val="12"/>
        <rFont val="Times New Roman"/>
        <family val="1"/>
      </rPr>
      <t>Audit Fees</t>
    </r>
    <r>
      <rPr>
        <sz val="12"/>
        <rFont val="Times New Roman"/>
        <family val="1"/>
      </rPr>
      <t xml:space="preserve"> - This account grouping includes the costs of auditing fees.  For general management only.</t>
    </r>
  </si>
  <si>
    <r>
      <t xml:space="preserve">6260    </t>
    </r>
    <r>
      <rPr>
        <u/>
        <sz val="12"/>
        <rFont val="Times New Roman"/>
        <family val="1"/>
      </rPr>
      <t>Legal Fees</t>
    </r>
    <r>
      <rPr>
        <sz val="12"/>
        <rFont val="Times New Roman"/>
        <family val="1"/>
      </rPr>
      <t xml:space="preserve"> - This account grouping includes legal fee costs that the agency incurs.  For general management only.</t>
    </r>
  </si>
  <si>
    <t>Any items provided under this category must be based on an assessed need by a qualified provider and cannot be available as a benefit under the NH State Medicaid Plan.</t>
  </si>
  <si>
    <t>Employee Benefits  (enter rate in D24)</t>
  </si>
  <si>
    <t>Payroll Taxes (enter rate in D25)</t>
  </si>
  <si>
    <t>Amounts in excess of $150 for background checks will require further explanation.</t>
  </si>
  <si>
    <t>General management test #2:</t>
  </si>
  <si>
    <t>General management test #1:</t>
  </si>
  <si>
    <t>.</t>
  </si>
  <si>
    <t>CPS Contract payment to HCP</t>
  </si>
  <si>
    <t>No longer used for budgets</t>
  </si>
  <si>
    <r>
      <t xml:space="preserve">6280    </t>
    </r>
    <r>
      <rPr>
        <u/>
        <sz val="12"/>
        <rFont val="Times New Roman"/>
        <family val="1"/>
      </rPr>
      <t>Subcontractors</t>
    </r>
    <r>
      <rPr>
        <sz val="12"/>
        <rFont val="Times New Roman"/>
        <family val="1"/>
      </rPr>
      <t xml:space="preserve"> - This account grouping includes all payments to subcontract agencies, including substitute staffing agencies.</t>
    </r>
  </si>
  <si>
    <t>Other Professional fees test</t>
  </si>
  <si>
    <r>
      <t xml:space="preserve">6210   </t>
    </r>
    <r>
      <rPr>
        <sz val="10"/>
        <rFont val="Times New Roman"/>
        <family val="1"/>
      </rPr>
      <t xml:space="preserve"> </t>
    </r>
    <r>
      <rPr>
        <u/>
        <sz val="10"/>
        <rFont val="Times New Roman"/>
        <family val="1"/>
      </rPr>
      <t>Contracted Substitute Staff</t>
    </r>
    <r>
      <rPr>
        <sz val="10"/>
        <rFont val="Times New Roman"/>
        <family val="1"/>
      </rPr>
      <t xml:space="preserve"> - </t>
    </r>
    <r>
      <rPr>
        <b/>
        <sz val="10"/>
        <rFont val="Times New Roman"/>
        <family val="1"/>
      </rPr>
      <t xml:space="preserve">This account grouping is </t>
    </r>
    <r>
      <rPr>
        <b/>
        <u/>
        <sz val="10"/>
        <rFont val="Times New Roman"/>
        <family val="1"/>
      </rPr>
      <t>no longer used</t>
    </r>
    <r>
      <rPr>
        <sz val="10"/>
        <rFont val="Times New Roman"/>
        <family val="1"/>
      </rPr>
      <t>. All contracted temporary personnel costs associated with staffing coverage needed due to employee absenteeism and/or staff vacancies are to be recorded under sub-contractors - #6280.</t>
    </r>
  </si>
  <si>
    <t>In addition, a maximum dollar amount for any one person is $18,000.</t>
  </si>
  <si>
    <t>All budgeted items formerly classified as Therapies are to be budgeted as specialty services</t>
  </si>
  <si>
    <t>Client treatment Services</t>
  </si>
  <si>
    <t xml:space="preserve">Transportation test </t>
  </si>
  <si>
    <t>Other -CPS</t>
  </si>
  <si>
    <t xml:space="preserve">Specialty Services:  These services are intended for recipients whose needs in the areas of medical, behavioral, therapeutic, health and personal well-being and </t>
  </si>
  <si>
    <t xml:space="preserve">require services which are specialized pertaining to unique conditions and aspects of their developmental disability and/or acquired brain disorder.  These </t>
  </si>
  <si>
    <t xml:space="preserve">services will be utilized to provide assessments; consultations; design, development and provision of services; training and supervision of staff and providers; </t>
  </si>
  <si>
    <t>evaluation of service outcomes.</t>
  </si>
  <si>
    <t>DHHS-BDS 04/10/17</t>
  </si>
  <si>
    <r>
      <t xml:space="preserve">6600    </t>
    </r>
    <r>
      <rPr>
        <u/>
        <sz val="12"/>
        <rFont val="Times New Roman"/>
        <family val="1"/>
      </rPr>
      <t>Capital Expenditures</t>
    </r>
    <r>
      <rPr>
        <sz val="12"/>
        <rFont val="Times New Roman"/>
        <family val="1"/>
      </rPr>
      <t xml:space="preserve"> - Capital expenditures are defined as expenditures for items costing $1,000 or more and having a useful life of more than one year.  Capital expenditures include freight, installation and taxes incurred to bring the item into productive use.  This account grouping includes computers, renovations, other durables, vehicles and building &amp; land. Do not use for individual consumer budgets.</t>
    </r>
  </si>
  <si>
    <t>Recreation</t>
  </si>
  <si>
    <r>
      <t xml:space="preserve">6230  </t>
    </r>
    <r>
      <rPr>
        <u/>
        <sz val="12"/>
        <rFont val="Times New Roman"/>
        <family val="1"/>
      </rPr>
      <t>Recreation</t>
    </r>
    <r>
      <rPr>
        <sz val="12"/>
        <rFont val="Times New Roman"/>
        <family val="1"/>
      </rPr>
      <t xml:space="preserve"> - is a systematic process that utilizes recreation and other activity-based interventions to address the assessed needs of individuals with developmental disabilities and/or acquired brain disorder, as a means to psychological and physical health, recovery and well-being.  Recreation must be goal oriented. This account grouping is no longer used for psychiatric, nursing, medical, OT, PT, Speech and evaluations. Evaluations, training, mentoring and special instruction to improve the ability of the service provider, family or other care-givers to understand and support the child's developmental, functional, communication, socialization, health and behavioral needs are to be budgeted under specialty services.   </t>
    </r>
  </si>
  <si>
    <t>CPS-SEP 1- Positions</t>
  </si>
  <si>
    <t>CPS-SEP 2- Positions</t>
  </si>
  <si>
    <r>
      <t xml:space="preserve">6220   </t>
    </r>
    <r>
      <rPr>
        <u/>
        <sz val="12"/>
        <rFont val="Times New Roman"/>
        <family val="1"/>
      </rPr>
      <t>Treatment Services for the Individual</t>
    </r>
    <r>
      <rPr>
        <sz val="12"/>
        <rFont val="Times New Roman"/>
        <family val="1"/>
      </rPr>
      <t xml:space="preserve"> - This account grouping includes all individual treatment service costs including family provider difficulty of care services, family provider, and respite care.</t>
    </r>
  </si>
  <si>
    <r>
      <t>6530</t>
    </r>
    <r>
      <rPr>
        <sz val="7"/>
        <rFont val="Times New Roman"/>
        <family val="1"/>
      </rPr>
      <t xml:space="preserve">       </t>
    </r>
    <r>
      <rPr>
        <u/>
        <sz val="12"/>
        <rFont val="Times New Roman"/>
        <family val="1"/>
      </rPr>
      <t>Consumables</t>
    </r>
    <r>
      <rPr>
        <sz val="12"/>
        <rFont val="Times New Roman"/>
        <family val="1"/>
      </rPr>
      <t xml:space="preserve"> - This account grouping includes costs of disposable undergarments used by individuals in excess of what the State plan will pay for, individual recreation supplies and activities, and other individual’s consumables not listed in definitions. Medicaid may not be used for the purchase of food.  </t>
    </r>
  </si>
  <si>
    <t>$16 DSP max</t>
  </si>
  <si>
    <t>$16 per hour DSP max</t>
  </si>
  <si>
    <t>NH-DHHS-BDS version 1.6c</t>
  </si>
  <si>
    <t>Wellness Code</t>
  </si>
  <si>
    <t>ABD Wellness Code</t>
  </si>
  <si>
    <r>
      <t xml:space="preserve">7400    </t>
    </r>
    <r>
      <rPr>
        <u/>
        <sz val="12"/>
        <rFont val="Times New Roman"/>
        <family val="1"/>
      </rPr>
      <t>Transportation</t>
    </r>
    <r>
      <rPr>
        <sz val="12"/>
        <rFont val="Times New Roman"/>
        <family val="1"/>
      </rPr>
      <t>- This account grouping includes all expenses for travel and transportation of staff such as mileage reimbursement, rental of vehicles, hotel, meals, etc. and all expenses for the transportation of individuals, with the exception of drivers, who should be shown in the personnel lines.  The costs include vehicle lease/loan payments, operation &amp; maintenance payments, registration, insurance, etc.  This line item is capped at $5,000 per year.</t>
    </r>
  </si>
  <si>
    <r>
      <rPr>
        <b/>
        <sz val="10"/>
        <rFont val="Arial"/>
        <family val="2"/>
      </rPr>
      <t xml:space="preserve">Medicaid Waiver </t>
    </r>
    <r>
      <rPr>
        <sz val="10"/>
        <rFont val="Arial"/>
        <family val="2"/>
      </rPr>
      <t>( use pick list in C5)</t>
    </r>
  </si>
  <si>
    <t>Total Specialty Services</t>
  </si>
  <si>
    <t>Sub Total Specialty Services:</t>
  </si>
  <si>
    <t>0</t>
  </si>
  <si>
    <t>Wellness Coaching</t>
  </si>
  <si>
    <t>Max 100 Hours per year.</t>
  </si>
  <si>
    <r>
      <rPr>
        <b/>
        <sz val="10"/>
        <rFont val="Arial"/>
        <family val="2"/>
      </rPr>
      <t>Wellness Coaching:</t>
    </r>
    <r>
      <rPr>
        <sz val="10"/>
        <rFont val="Arial"/>
        <family val="2"/>
      </rPr>
      <t xml:space="preserve">  Plan, direct, coach and mentor individuals with disabilities in integrated exercise activities based on a licensed healthcare practitioner’s recommendation. Develop specific goals for the individual’s service agreement, including activities that are carried over in the individual’s home and community; demonstrate exercise techniques and form, observe participants, and explain to them corrective measures necessary to improve their skills.  Collaborate with the individual, his or her family and other caregivers and with other health and wellness professionals as needed, including but not limited to: physicians, dieticians, nutritionists, behavioral therapists, nurses and others engaged in the individual’s overall health and wellness management.  
Service limit: 100 hours/units per year;  BDS may authorize additional funds upon the written recommendation of a licensed recreational therapist or certified personal trainer, based on the individual's assessed need for additional wellness coaching services, the recommendation of the Area Agency and the availability of funds.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</si>
</sst>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5" formatCode="&quot;$&quot;#,##0_);\(&quot;$&quot;#,##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0.000_);[Red]\(#,##0.000\)"/>
    <numFmt numFmtId="165" formatCode="_(* #,##0_);_(* \(#,##0\);_(* &quot;-&quot;??_);_(@_)"/>
    <numFmt numFmtId="166" formatCode="0.0%"/>
    <numFmt numFmtId="167" formatCode="_(&quot;$&quot;* #,##0_);_(&quot;$&quot;* \(#,##0\);_(&quot;$&quot;* &quot;-&quot;??_);_(@_)"/>
    <numFmt numFmtId="168" formatCode="mm/dd/yy;@"/>
    <numFmt numFmtId="169" formatCode="&quot;$&quot;#,##0"/>
    <numFmt numFmtId="170" formatCode="[$-409]mmmm\ d\,\ yyyy;@"/>
    <numFmt numFmtId="171" formatCode="_(* #,##0.0_);_(* \(#,##0.0\);_(* &quot;-&quot;??_);_(@_)"/>
    <numFmt numFmtId="172" formatCode="&quot;$&quot;#,##0.00"/>
  </numFmts>
  <fonts count="53" x14ac:knownFonts="1">
    <font>
      <sz val="10"/>
      <name val="Arial"/>
    </font>
    <font>
      <sz val="11"/>
      <color theme="1"/>
      <name val="Arial"/>
      <family val="2"/>
    </font>
    <font>
      <sz val="12"/>
      <color indexed="8"/>
      <name val="Arial"/>
      <family val="2"/>
    </font>
    <font>
      <b/>
      <sz val="10"/>
      <name val="Arial"/>
      <family val="2"/>
    </font>
    <font>
      <sz val="10"/>
      <name val="Arial"/>
      <family val="2"/>
    </font>
    <font>
      <b/>
      <u/>
      <sz val="10"/>
      <name val="Arial"/>
      <family val="2"/>
    </font>
    <font>
      <i/>
      <sz val="10"/>
      <name val="Arial"/>
      <family val="2"/>
    </font>
    <font>
      <sz val="10"/>
      <color indexed="8"/>
      <name val="Arial"/>
      <family val="2"/>
    </font>
    <font>
      <sz val="10"/>
      <color indexed="8"/>
      <name val="MS Sans Serif"/>
      <family val="2"/>
    </font>
    <font>
      <b/>
      <i/>
      <sz val="15.75"/>
      <color indexed="8"/>
      <name val="Times New Roman"/>
      <family val="1"/>
    </font>
    <font>
      <sz val="10"/>
      <color theme="3" tint="0.39997558519241921"/>
      <name val="Arial"/>
      <family val="2"/>
    </font>
    <font>
      <b/>
      <sz val="12"/>
      <name val="Arial"/>
      <family val="2"/>
    </font>
    <font>
      <sz val="8"/>
      <color theme="1"/>
      <name val="Calibri"/>
      <family val="2"/>
      <scheme val="minor"/>
    </font>
    <font>
      <sz val="10"/>
      <name val="Arial"/>
      <family val="2"/>
    </font>
    <font>
      <b/>
      <sz val="8"/>
      <name val="Arial"/>
      <family val="2"/>
    </font>
    <font>
      <b/>
      <u/>
      <sz val="10"/>
      <color rgb="FFFF0000"/>
      <name val="Arial"/>
      <family val="2"/>
    </font>
    <font>
      <b/>
      <sz val="9"/>
      <name val="Arial"/>
      <family val="2"/>
    </font>
    <font>
      <b/>
      <i/>
      <sz val="9"/>
      <name val="Arial"/>
      <family val="2"/>
    </font>
    <font>
      <i/>
      <sz val="9"/>
      <name val="Arial"/>
      <family val="2"/>
    </font>
    <font>
      <sz val="10"/>
      <name val="Arial"/>
      <family val="2"/>
    </font>
    <font>
      <sz val="8"/>
      <name val="Arial"/>
      <family val="2"/>
    </font>
    <font>
      <sz val="9"/>
      <name val="Arial"/>
      <family val="2"/>
    </font>
    <font>
      <u/>
      <sz val="10"/>
      <name val="Arial"/>
      <family val="2"/>
    </font>
    <font>
      <sz val="9"/>
      <color indexed="81"/>
      <name val="Tahoma"/>
      <family val="2"/>
    </font>
    <font>
      <u/>
      <sz val="12"/>
      <name val="Arial"/>
      <family val="2"/>
    </font>
    <font>
      <b/>
      <u/>
      <sz val="12"/>
      <color rgb="FF00B050"/>
      <name val="Arial"/>
      <family val="2"/>
    </font>
    <font>
      <u val="doubleAccounting"/>
      <sz val="10"/>
      <name val="Arial"/>
      <family val="2"/>
    </font>
    <font>
      <u val="double"/>
      <sz val="10"/>
      <name val="Arial"/>
      <family val="2"/>
    </font>
    <font>
      <b/>
      <sz val="9"/>
      <color indexed="81"/>
      <name val="Tahoma"/>
      <family val="2"/>
    </font>
    <font>
      <u val="singleAccounting"/>
      <sz val="10"/>
      <name val="Arial"/>
      <family val="2"/>
    </font>
    <font>
      <sz val="8"/>
      <color indexed="81"/>
      <name val="Tahoma"/>
      <family val="2"/>
    </font>
    <font>
      <b/>
      <sz val="8"/>
      <color indexed="81"/>
      <name val="Tahoma"/>
      <family val="2"/>
    </font>
    <font>
      <u val="singleAccounting"/>
      <sz val="11"/>
      <color theme="1"/>
      <name val="Arial"/>
      <family val="2"/>
    </font>
    <font>
      <b/>
      <u/>
      <sz val="10"/>
      <color theme="1"/>
      <name val="Arial"/>
      <family val="2"/>
    </font>
    <font>
      <sz val="11"/>
      <name val="Arial"/>
      <family val="2"/>
    </font>
    <font>
      <b/>
      <u/>
      <sz val="12"/>
      <name val="Times New Roman"/>
      <family val="1"/>
    </font>
    <font>
      <b/>
      <sz val="12"/>
      <name val="Times New Roman"/>
      <family val="1"/>
    </font>
    <font>
      <sz val="12"/>
      <name val="Times New Roman"/>
      <family val="1"/>
    </font>
    <font>
      <u/>
      <sz val="12"/>
      <name val="Times New Roman"/>
      <family val="1"/>
    </font>
    <font>
      <u/>
      <sz val="9"/>
      <color theme="10"/>
      <name val="Arial"/>
      <family val="2"/>
    </font>
    <font>
      <sz val="7"/>
      <name val="Times New Roman"/>
      <family val="1"/>
    </font>
    <font>
      <b/>
      <sz val="10"/>
      <color theme="3" tint="0.39997558519241921"/>
      <name val="Arial"/>
      <family val="2"/>
    </font>
    <font>
      <u/>
      <sz val="9"/>
      <color rgb="FF0070C0"/>
      <name val="Arial"/>
      <family val="2"/>
    </font>
    <font>
      <b/>
      <u/>
      <sz val="10"/>
      <color rgb="FF0070C0"/>
      <name val="Arial"/>
      <family val="2"/>
    </font>
    <font>
      <sz val="10"/>
      <color rgb="FF222222"/>
      <name val="Arial"/>
      <family val="2"/>
    </font>
    <font>
      <sz val="12"/>
      <color rgb="FF222222"/>
      <name val="Times New Roman"/>
      <family val="1"/>
    </font>
    <font>
      <sz val="10"/>
      <name val="Times New Roman"/>
      <family val="1"/>
    </font>
    <font>
      <b/>
      <sz val="10"/>
      <name val="Times New Roman"/>
      <family val="1"/>
    </font>
    <font>
      <b/>
      <u/>
      <sz val="10"/>
      <name val="Times New Roman"/>
      <family val="1"/>
    </font>
    <font>
      <u/>
      <sz val="10"/>
      <name val="Times New Roman"/>
      <family val="1"/>
    </font>
    <font>
      <b/>
      <sz val="11"/>
      <color theme="1"/>
      <name val="Arial"/>
      <family val="2"/>
    </font>
    <font>
      <b/>
      <sz val="14"/>
      <name val="Times New Roman"/>
      <family val="1"/>
    </font>
    <font>
      <b/>
      <sz val="10"/>
      <color indexed="8"/>
      <name val="Arial"/>
      <family val="2"/>
    </font>
  </fonts>
  <fills count="24">
    <fill>
      <patternFill patternType="none"/>
    </fill>
    <fill>
      <patternFill patternType="gray125"/>
    </fill>
    <fill>
      <patternFill patternType="solid">
        <fgColor indexed="43"/>
        <bgColor indexed="64"/>
      </patternFill>
    </fill>
    <fill>
      <patternFill patternType="solid">
        <fgColor indexed="46"/>
        <bgColor indexed="64"/>
      </patternFill>
    </fill>
    <fill>
      <patternFill patternType="solid">
        <fgColor indexed="47"/>
        <bgColor indexed="64"/>
      </patternFill>
    </fill>
    <fill>
      <patternFill patternType="solid">
        <fgColor rgb="FFFFFF66"/>
        <bgColor indexed="64"/>
      </patternFill>
    </fill>
    <fill>
      <patternFill patternType="solid">
        <fgColor rgb="FFDDDDDD"/>
        <bgColor indexed="64"/>
      </patternFill>
    </fill>
    <fill>
      <patternFill patternType="solid">
        <fgColor theme="2"/>
        <bgColor indexed="64"/>
      </patternFill>
    </fill>
    <fill>
      <patternFill patternType="solid">
        <fgColor theme="2" tint="-0.24994659260841701"/>
        <bgColor indexed="64"/>
      </patternFill>
    </fill>
    <fill>
      <patternFill patternType="solid">
        <fgColor rgb="FFFFFF99"/>
        <bgColor indexed="64"/>
      </patternFill>
    </fill>
    <fill>
      <patternFill patternType="solid">
        <fgColor theme="0" tint="-0.14996795556505021"/>
        <bgColor indexed="64"/>
      </patternFill>
    </fill>
    <fill>
      <patternFill patternType="solid">
        <fgColor theme="9" tint="0.59996337778862885"/>
        <bgColor indexed="64"/>
      </patternFill>
    </fill>
    <fill>
      <patternFill patternType="solid">
        <fgColor theme="7" tint="0.39994506668294322"/>
        <bgColor indexed="64"/>
      </patternFill>
    </fill>
    <fill>
      <patternFill patternType="solid">
        <fgColor rgb="FFFFFFCC"/>
        <bgColor indexed="64"/>
      </patternFill>
    </fill>
    <fill>
      <patternFill patternType="solid">
        <fgColor rgb="FFCC99FF"/>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CCFFCC"/>
        <bgColor indexed="64"/>
      </patternFill>
    </fill>
    <fill>
      <patternFill patternType="solid">
        <fgColor rgb="FFFFFF00"/>
        <bgColor indexed="64"/>
      </patternFill>
    </fill>
    <fill>
      <patternFill patternType="solid">
        <fgColor indexed="65"/>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s>
  <borders count="4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ck">
        <color indexed="64"/>
      </top>
      <bottom style="thin">
        <color indexed="64"/>
      </bottom>
      <diagonal/>
    </border>
    <border>
      <left style="medium">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auto="1"/>
      </bottom>
      <diagonal/>
    </border>
    <border>
      <left style="thin">
        <color indexed="64"/>
      </left>
      <right/>
      <top style="thick">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bottom/>
      <diagonal/>
    </border>
    <border>
      <left/>
      <right style="thin">
        <color indexed="64"/>
      </right>
      <top/>
      <bottom/>
      <diagonal/>
    </border>
  </borders>
  <cellStyleXfs count="9">
    <xf numFmtId="0" fontId="0" fillId="0" borderId="0"/>
    <xf numFmtId="37" fontId="2" fillId="0" borderId="0"/>
    <xf numFmtId="0" fontId="4" fillId="0" borderId="0"/>
    <xf numFmtId="0" fontId="8" fillId="0" borderId="0"/>
    <xf numFmtId="44" fontId="9" fillId="0" borderId="0" applyFont="0" applyFill="0" applyBorder="0" applyAlignment="0" applyProtection="0"/>
    <xf numFmtId="43" fontId="13" fillId="0" borderId="0" applyFont="0" applyFill="0" applyBorder="0" applyAlignment="0" applyProtection="0"/>
    <xf numFmtId="44" fontId="19" fillId="0" borderId="0" applyFont="0" applyFill="0" applyBorder="0" applyAlignment="0" applyProtection="0"/>
    <xf numFmtId="9" fontId="19" fillId="0" borderId="0" applyFont="0" applyFill="0" applyBorder="0" applyAlignment="0" applyProtection="0"/>
    <xf numFmtId="0" fontId="39" fillId="0" borderId="0" applyNumberFormat="0" applyFill="0" applyBorder="0" applyAlignment="0" applyProtection="0">
      <alignment vertical="top"/>
      <protection locked="0"/>
    </xf>
  </cellStyleXfs>
  <cellXfs count="413">
    <xf numFmtId="0" fontId="0" fillId="0" borderId="0" xfId="0"/>
    <xf numFmtId="0" fontId="0" fillId="0" borderId="0" xfId="0" applyProtection="1">
      <protection locked="0"/>
    </xf>
    <xf numFmtId="40" fontId="0" fillId="0" borderId="5" xfId="0" applyNumberFormat="1" applyFill="1" applyBorder="1" applyAlignment="1" applyProtection="1">
      <alignment horizontal="center"/>
      <protection locked="0"/>
    </xf>
    <xf numFmtId="38" fontId="0" fillId="0" borderId="0" xfId="0" applyNumberFormat="1" applyProtection="1">
      <protection locked="0"/>
    </xf>
    <xf numFmtId="0" fontId="4" fillId="0" borderId="4" xfId="0" applyFont="1" applyFill="1" applyBorder="1" applyProtection="1">
      <protection locked="0"/>
    </xf>
    <xf numFmtId="40" fontId="0" fillId="0" borderId="0" xfId="0" applyNumberFormat="1" applyFill="1" applyProtection="1"/>
    <xf numFmtId="40" fontId="0" fillId="0" borderId="0" xfId="0" applyNumberFormat="1" applyProtection="1"/>
    <xf numFmtId="40" fontId="0" fillId="0" borderId="6" xfId="0" applyNumberFormat="1" applyFill="1" applyBorder="1" applyAlignment="1" applyProtection="1">
      <alignment horizontal="center"/>
    </xf>
    <xf numFmtId="40" fontId="0" fillId="0" borderId="0" xfId="0" applyNumberFormat="1" applyFill="1" applyBorder="1" applyAlignment="1" applyProtection="1">
      <alignment horizontal="center"/>
    </xf>
    <xf numFmtId="40" fontId="3" fillId="0" borderId="0" xfId="0" applyNumberFormat="1" applyFont="1" applyFill="1" applyBorder="1" applyAlignment="1" applyProtection="1">
      <alignment horizontal="center"/>
    </xf>
    <xf numFmtId="0" fontId="0" fillId="0" borderId="5" xfId="0" applyBorder="1" applyProtection="1"/>
    <xf numFmtId="0" fontId="0" fillId="0" borderId="5" xfId="0" quotePrefix="1" applyBorder="1" applyProtection="1"/>
    <xf numFmtId="0" fontId="4" fillId="0" borderId="4" xfId="0" applyFont="1" applyBorder="1" applyProtection="1">
      <protection locked="0"/>
    </xf>
    <xf numFmtId="40" fontId="4" fillId="0" borderId="0" xfId="0" applyNumberFormat="1" applyFont="1" applyFill="1" applyProtection="1"/>
    <xf numFmtId="9" fontId="4" fillId="0" borderId="0" xfId="7" applyFont="1" applyAlignment="1" applyProtection="1">
      <alignment horizontal="center"/>
      <protection locked="0"/>
    </xf>
    <xf numFmtId="40" fontId="22" fillId="0" borderId="0" xfId="0" applyNumberFormat="1" applyFont="1" applyFill="1" applyProtection="1"/>
    <xf numFmtId="40" fontId="4" fillId="0" borderId="0" xfId="0" applyNumberFormat="1" applyFont="1" applyFill="1" applyBorder="1" applyProtection="1"/>
    <xf numFmtId="40" fontId="0" fillId="0" borderId="0" xfId="0" applyNumberFormat="1" applyFill="1" applyBorder="1" applyProtection="1"/>
    <xf numFmtId="44" fontId="3" fillId="0" borderId="0" xfId="6" applyFont="1" applyFill="1" applyBorder="1" applyAlignment="1" applyProtection="1">
      <alignment horizontal="center"/>
    </xf>
    <xf numFmtId="0" fontId="3" fillId="0" borderId="0" xfId="0" applyFont="1" applyProtection="1"/>
    <xf numFmtId="0" fontId="0" fillId="0" borderId="0" xfId="0" applyProtection="1"/>
    <xf numFmtId="38" fontId="0" fillId="0" borderId="0" xfId="0" applyNumberFormat="1" applyAlignment="1" applyProtection="1">
      <alignment horizontal="center"/>
    </xf>
    <xf numFmtId="0" fontId="4" fillId="0" borderId="0" xfId="0" applyFont="1" applyProtection="1"/>
    <xf numFmtId="0" fontId="4" fillId="0" borderId="0" xfId="0" applyFont="1" applyFill="1" applyBorder="1" applyAlignment="1" applyProtection="1">
      <alignment horizontal="left"/>
    </xf>
    <xf numFmtId="40" fontId="0" fillId="0" borderId="0" xfId="0" applyNumberFormat="1" applyAlignment="1" applyProtection="1">
      <alignment horizontal="center"/>
    </xf>
    <xf numFmtId="0" fontId="4" fillId="0" borderId="0" xfId="0" applyFont="1" applyBorder="1" applyAlignment="1" applyProtection="1">
      <alignment horizontal="left"/>
    </xf>
    <xf numFmtId="44" fontId="0" fillId="0" borderId="0" xfId="6" applyFont="1" applyProtection="1"/>
    <xf numFmtId="38" fontId="0" fillId="0" borderId="0" xfId="0" applyNumberFormat="1" applyProtection="1"/>
    <xf numFmtId="0" fontId="5" fillId="0" borderId="4" xfId="0" applyFont="1" applyFill="1" applyBorder="1" applyAlignment="1" applyProtection="1">
      <alignment horizontal="center"/>
    </xf>
    <xf numFmtId="40" fontId="0" fillId="0" borderId="5" xfId="0" applyNumberFormat="1" applyFill="1" applyBorder="1" applyAlignment="1" applyProtection="1">
      <alignment horizontal="center"/>
    </xf>
    <xf numFmtId="40" fontId="0" fillId="0" borderId="5" xfId="0" applyNumberFormat="1" applyFill="1" applyBorder="1" applyAlignment="1" applyProtection="1">
      <alignment horizontal="center" wrapText="1"/>
    </xf>
    <xf numFmtId="0" fontId="0" fillId="0" borderId="0" xfId="0" applyFill="1" applyBorder="1" applyProtection="1"/>
    <xf numFmtId="0" fontId="4" fillId="0" borderId="4" xfId="0" applyNumberFormat="1" applyFont="1" applyFill="1" applyBorder="1" applyProtection="1"/>
    <xf numFmtId="37" fontId="7" fillId="0" borderId="0" xfId="1" applyFont="1" applyFill="1" applyBorder="1" applyProtection="1"/>
    <xf numFmtId="0" fontId="5" fillId="0" borderId="0" xfId="0" applyFont="1" applyFill="1" applyAlignment="1" applyProtection="1">
      <alignment horizontal="center"/>
    </xf>
    <xf numFmtId="0" fontId="0" fillId="0" borderId="0" xfId="0" applyBorder="1" applyProtection="1"/>
    <xf numFmtId="38" fontId="0" fillId="0" borderId="0" xfId="0" applyNumberFormat="1" applyFill="1" applyProtection="1"/>
    <xf numFmtId="0" fontId="4" fillId="0" borderId="0" xfId="0" applyFont="1" applyFill="1" applyProtection="1"/>
    <xf numFmtId="0" fontId="3" fillId="0" borderId="0" xfId="0" applyFont="1" applyAlignment="1" applyProtection="1">
      <alignment horizontal="right"/>
    </xf>
    <xf numFmtId="0" fontId="4" fillId="0" borderId="17" xfId="0" applyNumberFormat="1" applyFont="1" applyFill="1" applyBorder="1" applyAlignment="1" applyProtection="1">
      <alignment horizontal="left"/>
    </xf>
    <xf numFmtId="40" fontId="0" fillId="0" borderId="18" xfId="0" applyNumberFormat="1" applyFill="1" applyBorder="1" applyAlignment="1" applyProtection="1">
      <alignment horizontal="center"/>
    </xf>
    <xf numFmtId="0" fontId="5" fillId="0" borderId="21" xfId="0" applyNumberFormat="1" applyFont="1" applyFill="1" applyBorder="1" applyAlignment="1" applyProtection="1">
      <alignment horizontal="center"/>
    </xf>
    <xf numFmtId="40" fontId="0" fillId="0" borderId="20" xfId="0" applyNumberFormat="1" applyFill="1" applyBorder="1" applyAlignment="1" applyProtection="1">
      <alignment horizontal="center"/>
    </xf>
    <xf numFmtId="40" fontId="0" fillId="0" borderId="7" xfId="0" applyNumberFormat="1" applyFill="1" applyBorder="1" applyProtection="1"/>
    <xf numFmtId="40" fontId="0" fillId="0" borderId="12" xfId="0" applyNumberFormat="1" applyFill="1" applyBorder="1" applyAlignment="1" applyProtection="1">
      <alignment horizontal="center"/>
    </xf>
    <xf numFmtId="0" fontId="5" fillId="0" borderId="0" xfId="0" applyFont="1" applyAlignment="1" applyProtection="1">
      <alignment horizontal="center"/>
    </xf>
    <xf numFmtId="0" fontId="0" fillId="2" borderId="0" xfId="0" applyFill="1" applyProtection="1"/>
    <xf numFmtId="37" fontId="7" fillId="0" borderId="0" xfId="1" applyFont="1" applyBorder="1" applyProtection="1"/>
    <xf numFmtId="9" fontId="4" fillId="0" borderId="0" xfId="7" applyNumberFormat="1" applyFont="1" applyAlignment="1" applyProtection="1">
      <alignment horizontal="center"/>
    </xf>
    <xf numFmtId="9" fontId="4" fillId="0" borderId="0" xfId="7" applyFont="1" applyAlignment="1" applyProtection="1">
      <alignment horizontal="center"/>
    </xf>
    <xf numFmtId="0" fontId="3" fillId="0" borderId="0" xfId="0" applyFont="1" applyFill="1" applyAlignment="1" applyProtection="1">
      <alignment horizontal="right"/>
    </xf>
    <xf numFmtId="40" fontId="0" fillId="0" borderId="9" xfId="0" applyNumberFormat="1" applyFill="1" applyBorder="1" applyAlignment="1" applyProtection="1">
      <alignment horizontal="center"/>
    </xf>
    <xf numFmtId="0" fontId="6" fillId="0" borderId="0" xfId="0" applyFont="1" applyProtection="1"/>
    <xf numFmtId="0" fontId="0" fillId="0" borderId="4" xfId="0" applyFill="1" applyBorder="1" applyAlignment="1" applyProtection="1">
      <alignment horizontal="center"/>
    </xf>
    <xf numFmtId="49" fontId="4" fillId="0" borderId="4" xfId="0" applyNumberFormat="1" applyFont="1" applyFill="1" applyBorder="1" applyProtection="1"/>
    <xf numFmtId="0" fontId="0" fillId="0" borderId="8" xfId="0" applyFill="1" applyBorder="1" applyAlignment="1" applyProtection="1">
      <alignment horizontal="center"/>
    </xf>
    <xf numFmtId="40" fontId="0" fillId="0" borderId="5" xfId="0" applyNumberFormat="1" applyBorder="1" applyAlignment="1" applyProtection="1">
      <alignment horizontal="center"/>
    </xf>
    <xf numFmtId="0" fontId="0" fillId="0" borderId="4" xfId="0" applyBorder="1" applyProtection="1"/>
    <xf numFmtId="0" fontId="0" fillId="0" borderId="8" xfId="0" applyBorder="1" applyAlignment="1" applyProtection="1">
      <alignment horizontal="center"/>
    </xf>
    <xf numFmtId="40" fontId="0" fillId="0" borderId="9" xfId="0" applyNumberFormat="1" applyBorder="1" applyAlignment="1" applyProtection="1">
      <alignment horizontal="center"/>
    </xf>
    <xf numFmtId="166" fontId="4" fillId="0" borderId="0" xfId="7" applyNumberFormat="1" applyFont="1" applyAlignment="1" applyProtection="1">
      <alignment horizontal="center"/>
    </xf>
    <xf numFmtId="164" fontId="0" fillId="0" borderId="5" xfId="0" applyNumberFormat="1" applyBorder="1" applyAlignment="1" applyProtection="1">
      <alignment horizontal="center"/>
    </xf>
    <xf numFmtId="38" fontId="0" fillId="0" borderId="5" xfId="0" applyNumberFormat="1" applyBorder="1" applyAlignment="1" applyProtection="1">
      <alignment horizontal="center"/>
    </xf>
    <xf numFmtId="0" fontId="5" fillId="0" borderId="0" xfId="0" applyFont="1" applyProtection="1"/>
    <xf numFmtId="0" fontId="0" fillId="0" borderId="0" xfId="0" applyAlignment="1" applyProtection="1">
      <alignment horizontal="center"/>
    </xf>
    <xf numFmtId="167" fontId="26" fillId="0" borderId="0" xfId="6" applyNumberFormat="1" applyFont="1" applyAlignment="1" applyProtection="1">
      <alignment horizontal="center"/>
    </xf>
    <xf numFmtId="42" fontId="0" fillId="0" borderId="0" xfId="0" applyNumberFormat="1" applyProtection="1">
      <protection locked="0"/>
    </xf>
    <xf numFmtId="42" fontId="4" fillId="0" borderId="0" xfId="0" applyNumberFormat="1" applyFont="1" applyFill="1" applyProtection="1"/>
    <xf numFmtId="42" fontId="0" fillId="0" borderId="0" xfId="0" applyNumberFormat="1" applyFill="1" applyProtection="1"/>
    <xf numFmtId="42" fontId="0" fillId="0" borderId="0" xfId="0" applyNumberFormat="1" applyProtection="1"/>
    <xf numFmtId="42" fontId="0" fillId="2" borderId="0" xfId="0" applyNumberFormat="1" applyFill="1" applyProtection="1"/>
    <xf numFmtId="9" fontId="0" fillId="0" borderId="0" xfId="7" applyFont="1" applyAlignment="1" applyProtection="1">
      <alignment horizontal="center"/>
      <protection locked="0"/>
    </xf>
    <xf numFmtId="40" fontId="0" fillId="0" borderId="0" xfId="0" applyNumberFormat="1" applyBorder="1" applyAlignment="1" applyProtection="1">
      <alignment horizontal="center"/>
    </xf>
    <xf numFmtId="0" fontId="0" fillId="0" borderId="0" xfId="0" applyBorder="1" applyAlignment="1" applyProtection="1">
      <alignment horizontal="center"/>
    </xf>
    <xf numFmtId="0" fontId="11" fillId="0" borderId="0" xfId="0" applyFont="1" applyProtection="1"/>
    <xf numFmtId="0" fontId="3" fillId="0" borderId="0" xfId="0" applyFont="1" applyFill="1" applyBorder="1" applyAlignment="1" applyProtection="1">
      <alignment horizontal="left"/>
    </xf>
    <xf numFmtId="0" fontId="5" fillId="5" borderId="0" xfId="0" applyFont="1" applyFill="1" applyProtection="1"/>
    <xf numFmtId="0" fontId="4" fillId="0" borderId="0" xfId="0" applyFont="1" applyAlignment="1" applyProtection="1">
      <alignment horizontal="center"/>
    </xf>
    <xf numFmtId="0" fontId="0" fillId="3" borderId="0" xfId="0" applyFill="1" applyProtection="1"/>
    <xf numFmtId="0" fontId="4" fillId="0" borderId="4" xfId="0" applyFont="1" applyBorder="1" applyProtection="1"/>
    <xf numFmtId="0" fontId="0" fillId="4" borderId="0" xfId="0" applyFill="1" applyProtection="1"/>
    <xf numFmtId="0" fontId="17" fillId="0" borderId="0" xfId="0" applyFont="1" applyProtection="1"/>
    <xf numFmtId="0" fontId="3" fillId="0" borderId="0" xfId="0" applyFont="1" applyFill="1" applyBorder="1" applyAlignment="1" applyProtection="1">
      <alignment horizontal="center"/>
    </xf>
    <xf numFmtId="0" fontId="3" fillId="0" borderId="0" xfId="0" applyFont="1" applyFill="1" applyBorder="1" applyProtection="1"/>
    <xf numFmtId="0" fontId="0" fillId="0" borderId="0" xfId="0" applyFill="1" applyBorder="1" applyAlignment="1" applyProtection="1">
      <alignment horizontal="center"/>
    </xf>
    <xf numFmtId="0" fontId="0" fillId="0" borderId="0" xfId="0" applyFill="1" applyProtection="1"/>
    <xf numFmtId="0" fontId="4" fillId="0" borderId="0" xfId="0" applyFont="1" applyFill="1" applyBorder="1" applyProtection="1"/>
    <xf numFmtId="42" fontId="0" fillId="0" borderId="7" xfId="0" applyNumberFormat="1" applyFill="1" applyBorder="1" applyProtection="1"/>
    <xf numFmtId="38" fontId="0" fillId="0" borderId="0" xfId="0" applyNumberFormat="1" applyFill="1" applyBorder="1" applyProtection="1"/>
    <xf numFmtId="40" fontId="3" fillId="0" borderId="5" xfId="0" applyNumberFormat="1" applyFont="1" applyFill="1" applyBorder="1" applyAlignment="1" applyProtection="1">
      <alignment horizontal="center"/>
    </xf>
    <xf numFmtId="44" fontId="26" fillId="0" borderId="0" xfId="6" applyFont="1" applyProtection="1"/>
    <xf numFmtId="37" fontId="7" fillId="0" borderId="0" xfId="1" applyFont="1" applyFill="1" applyBorder="1" applyProtection="1">
      <protection locked="0"/>
    </xf>
    <xf numFmtId="37" fontId="7" fillId="0" borderId="0" xfId="1" applyFont="1" applyBorder="1" applyProtection="1">
      <protection locked="0"/>
    </xf>
    <xf numFmtId="40" fontId="3" fillId="8" borderId="9" xfId="0" applyNumberFormat="1" applyFont="1" applyFill="1" applyBorder="1" applyAlignment="1" applyProtection="1">
      <alignment horizontal="center"/>
    </xf>
    <xf numFmtId="40" fontId="3" fillId="0" borderId="6" xfId="0" applyNumberFormat="1" applyFont="1" applyFill="1" applyBorder="1" applyAlignment="1" applyProtection="1">
      <alignment horizontal="center"/>
    </xf>
    <xf numFmtId="0" fontId="4" fillId="8" borderId="0" xfId="0" applyFont="1" applyFill="1" applyProtection="1"/>
    <xf numFmtId="0" fontId="21" fillId="0" borderId="4" xfId="0" applyFont="1" applyBorder="1" applyProtection="1">
      <protection locked="0"/>
    </xf>
    <xf numFmtId="40" fontId="4" fillId="0" borderId="5" xfId="0" applyNumberFormat="1" applyFont="1" applyBorder="1" applyAlignment="1" applyProtection="1">
      <alignment horizontal="left"/>
    </xf>
    <xf numFmtId="0" fontId="3" fillId="12" borderId="1" xfId="0" applyFont="1" applyFill="1" applyBorder="1" applyProtection="1"/>
    <xf numFmtId="40" fontId="0" fillId="12" borderId="2" xfId="0" applyNumberFormat="1" applyFill="1" applyBorder="1" applyAlignment="1" applyProtection="1">
      <alignment horizontal="center"/>
    </xf>
    <xf numFmtId="40" fontId="0" fillId="12" borderId="3" xfId="0" applyNumberFormat="1" applyFill="1" applyBorder="1" applyAlignment="1" applyProtection="1">
      <alignment horizontal="center"/>
    </xf>
    <xf numFmtId="0" fontId="3" fillId="10" borderId="1" xfId="0" applyFont="1" applyFill="1" applyBorder="1" applyProtection="1"/>
    <xf numFmtId="40" fontId="0" fillId="10" borderId="2" xfId="0" applyNumberFormat="1" applyFill="1" applyBorder="1" applyAlignment="1" applyProtection="1">
      <alignment horizontal="center"/>
    </xf>
    <xf numFmtId="40" fontId="0" fillId="10" borderId="3" xfId="0" applyNumberFormat="1" applyFill="1" applyBorder="1" applyAlignment="1" applyProtection="1">
      <alignment horizontal="center"/>
    </xf>
    <xf numFmtId="0" fontId="3" fillId="9" borderId="1" xfId="0" applyFont="1" applyFill="1" applyBorder="1" applyProtection="1"/>
    <xf numFmtId="0" fontId="3" fillId="11" borderId="1" xfId="0" applyFont="1" applyFill="1" applyBorder="1" applyProtection="1"/>
    <xf numFmtId="40" fontId="0" fillId="11" borderId="2" xfId="0" applyNumberFormat="1" applyFill="1" applyBorder="1" applyAlignment="1" applyProtection="1">
      <alignment horizontal="center"/>
    </xf>
    <xf numFmtId="40" fontId="0" fillId="11" borderId="3" xfId="0" applyNumberFormat="1" applyFill="1" applyBorder="1" applyAlignment="1" applyProtection="1">
      <alignment horizontal="center"/>
    </xf>
    <xf numFmtId="40" fontId="22" fillId="0" borderId="0" xfId="0" applyNumberFormat="1" applyFont="1" applyBorder="1" applyAlignment="1" applyProtection="1">
      <alignment horizontal="center"/>
    </xf>
    <xf numFmtId="44" fontId="4" fillId="0" borderId="0" xfId="6" applyFont="1" applyProtection="1"/>
    <xf numFmtId="38" fontId="0" fillId="13" borderId="3" xfId="0" applyNumberFormat="1" applyFill="1" applyBorder="1" applyAlignment="1" applyProtection="1">
      <alignment horizontal="center"/>
    </xf>
    <xf numFmtId="38" fontId="0" fillId="13" borderId="6" xfId="0" applyNumberFormat="1" applyFill="1" applyBorder="1" applyAlignment="1" applyProtection="1">
      <alignment horizontal="center"/>
    </xf>
    <xf numFmtId="0" fontId="3" fillId="13" borderId="1" xfId="0" applyFont="1" applyFill="1" applyBorder="1" applyProtection="1"/>
    <xf numFmtId="0" fontId="3" fillId="14" borderId="1" xfId="0" applyFont="1" applyFill="1" applyBorder="1" applyProtection="1"/>
    <xf numFmtId="40" fontId="0" fillId="14" borderId="2" xfId="0" applyNumberFormat="1" applyFill="1" applyBorder="1" applyAlignment="1" applyProtection="1">
      <alignment horizontal="center"/>
    </xf>
    <xf numFmtId="40" fontId="0" fillId="14" borderId="3" xfId="0" applyNumberFormat="1" applyFill="1" applyBorder="1" applyAlignment="1" applyProtection="1">
      <alignment horizontal="center"/>
    </xf>
    <xf numFmtId="0" fontId="3" fillId="15" borderId="1" xfId="0" applyFont="1" applyFill="1" applyBorder="1" applyProtection="1"/>
    <xf numFmtId="40" fontId="0" fillId="15" borderId="2" xfId="0" applyNumberFormat="1" applyFill="1" applyBorder="1" applyAlignment="1" applyProtection="1">
      <alignment horizontal="center"/>
    </xf>
    <xf numFmtId="40" fontId="0" fillId="15" borderId="3" xfId="0" applyNumberFormat="1" applyFill="1" applyBorder="1" applyAlignment="1" applyProtection="1">
      <alignment horizontal="center"/>
    </xf>
    <xf numFmtId="40" fontId="22" fillId="0" borderId="0" xfId="0" applyNumberFormat="1" applyFont="1" applyBorder="1" applyProtection="1"/>
    <xf numFmtId="0" fontId="0" fillId="13" borderId="0" xfId="0" applyFill="1" applyProtection="1"/>
    <xf numFmtId="0" fontId="3" fillId="16" borderId="1" xfId="0" applyFont="1" applyFill="1" applyBorder="1" applyProtection="1"/>
    <xf numFmtId="40" fontId="0" fillId="16" borderId="2" xfId="0" applyNumberFormat="1" applyFill="1" applyBorder="1" applyAlignment="1" applyProtection="1">
      <alignment horizontal="center"/>
    </xf>
    <xf numFmtId="40" fontId="0" fillId="16" borderId="3" xfId="0" applyNumberFormat="1" applyFill="1" applyBorder="1" applyAlignment="1" applyProtection="1">
      <alignment horizontal="center"/>
    </xf>
    <xf numFmtId="40" fontId="0" fillId="16" borderId="6" xfId="0" applyNumberFormat="1" applyFill="1" applyBorder="1" applyAlignment="1" applyProtection="1">
      <alignment horizontal="center"/>
    </xf>
    <xf numFmtId="0" fontId="0" fillId="16" borderId="0" xfId="0" applyFill="1" applyProtection="1"/>
    <xf numFmtId="42" fontId="0" fillId="16" borderId="0" xfId="0" applyNumberFormat="1" applyFill="1" applyProtection="1"/>
    <xf numFmtId="0" fontId="0" fillId="15" borderId="0" xfId="0" applyFill="1" applyProtection="1"/>
    <xf numFmtId="42" fontId="0" fillId="0" borderId="0" xfId="0" applyNumberFormat="1" applyBorder="1" applyProtection="1"/>
    <xf numFmtId="42" fontId="26" fillId="0" borderId="0" xfId="0" applyNumberFormat="1" applyFont="1" applyProtection="1"/>
    <xf numFmtId="42" fontId="29" fillId="0" borderId="0" xfId="0" applyNumberFormat="1" applyFont="1" applyFill="1" applyProtection="1"/>
    <xf numFmtId="0" fontId="3" fillId="8" borderId="9" xfId="0" applyFont="1" applyFill="1" applyBorder="1" applyAlignment="1" applyProtection="1">
      <alignment horizontal="center"/>
    </xf>
    <xf numFmtId="0" fontId="4" fillId="0" borderId="31" xfId="0" applyFont="1" applyBorder="1" applyProtection="1"/>
    <xf numFmtId="0" fontId="4" fillId="0" borderId="5" xfId="0" quotePrefix="1" applyFont="1" applyBorder="1" applyProtection="1"/>
    <xf numFmtId="0" fontId="0" fillId="0" borderId="0" xfId="0" quotePrefix="1" applyFont="1" applyFill="1" applyBorder="1" applyProtection="1"/>
    <xf numFmtId="0" fontId="0" fillId="8" borderId="32" xfId="0" applyFill="1" applyBorder="1" applyProtection="1"/>
    <xf numFmtId="0" fontId="0" fillId="8" borderId="30" xfId="0" applyFill="1" applyBorder="1" applyProtection="1"/>
    <xf numFmtId="0" fontId="4" fillId="13" borderId="4" xfId="0" applyFont="1" applyFill="1" applyBorder="1" applyProtection="1"/>
    <xf numFmtId="166" fontId="0" fillId="0" borderId="0" xfId="7" applyNumberFormat="1" applyFont="1" applyProtection="1"/>
    <xf numFmtId="165" fontId="4" fillId="17" borderId="5" xfId="5" applyNumberFormat="1" applyFont="1" applyFill="1" applyBorder="1" applyAlignment="1" applyProtection="1">
      <alignment horizontal="center"/>
      <protection locked="0"/>
    </xf>
    <xf numFmtId="6" fontId="0" fillId="0" borderId="5" xfId="6" applyNumberFormat="1" applyFont="1" applyBorder="1" applyAlignment="1" applyProtection="1">
      <alignment horizontal="center"/>
    </xf>
    <xf numFmtId="38" fontId="0" fillId="19" borderId="5" xfId="0" applyNumberFormat="1" applyFill="1" applyBorder="1" applyAlignment="1" applyProtection="1">
      <alignment horizontal="left"/>
    </xf>
    <xf numFmtId="40" fontId="0" fillId="19" borderId="5" xfId="0" applyNumberFormat="1" applyFill="1" applyBorder="1" applyAlignment="1" applyProtection="1">
      <alignment horizontal="left"/>
    </xf>
    <xf numFmtId="0" fontId="0" fillId="19" borderId="5" xfId="0" applyFill="1" applyBorder="1" applyAlignment="1" applyProtection="1">
      <alignment horizontal="left"/>
    </xf>
    <xf numFmtId="166" fontId="0" fillId="0" borderId="5" xfId="7" applyNumberFormat="1" applyFont="1" applyBorder="1" applyAlignment="1" applyProtection="1">
      <alignment horizontal="center"/>
    </xf>
    <xf numFmtId="0" fontId="4" fillId="0" borderId="31" xfId="0" applyFont="1" applyFill="1" applyBorder="1" applyProtection="1"/>
    <xf numFmtId="0" fontId="16" fillId="0" borderId="23" xfId="0" applyFont="1" applyFill="1" applyBorder="1" applyAlignment="1" applyProtection="1">
      <alignment horizontal="center"/>
    </xf>
    <xf numFmtId="0" fontId="4" fillId="19" borderId="5" xfId="0" applyFont="1" applyFill="1" applyBorder="1" applyAlignment="1" applyProtection="1">
      <alignment horizontal="center"/>
    </xf>
    <xf numFmtId="6" fontId="0" fillId="0" borderId="0" xfId="0" applyNumberFormat="1" applyProtection="1"/>
    <xf numFmtId="169" fontId="0" fillId="0" borderId="6" xfId="0" applyNumberFormat="1" applyFill="1" applyBorder="1" applyAlignment="1" applyProtection="1">
      <alignment horizontal="center"/>
    </xf>
    <xf numFmtId="169" fontId="0" fillId="0" borderId="19" xfId="0" applyNumberFormat="1" applyFill="1" applyBorder="1" applyAlignment="1" applyProtection="1">
      <alignment horizontal="center"/>
    </xf>
    <xf numFmtId="169" fontId="0" fillId="0" borderId="22" xfId="0" applyNumberFormat="1" applyFill="1" applyBorder="1" applyAlignment="1" applyProtection="1">
      <alignment horizontal="center"/>
    </xf>
    <xf numFmtId="169" fontId="0" fillId="0" borderId="13" xfId="0" applyNumberFormat="1" applyFill="1" applyBorder="1" applyAlignment="1" applyProtection="1">
      <alignment horizontal="center"/>
    </xf>
    <xf numFmtId="6" fontId="0" fillId="0" borderId="5" xfId="0" applyNumberFormat="1" applyFill="1" applyBorder="1" applyAlignment="1" applyProtection="1">
      <alignment horizontal="center"/>
    </xf>
    <xf numFmtId="6" fontId="0" fillId="0" borderId="6" xfId="0" applyNumberFormat="1" applyFill="1" applyBorder="1" applyAlignment="1" applyProtection="1">
      <alignment horizontal="center"/>
    </xf>
    <xf numFmtId="6" fontId="0" fillId="6" borderId="10" xfId="0" applyNumberFormat="1" applyFill="1" applyBorder="1" applyAlignment="1" applyProtection="1">
      <alignment horizontal="center"/>
    </xf>
    <xf numFmtId="6" fontId="4" fillId="0" borderId="6" xfId="0" applyNumberFormat="1" applyFont="1" applyFill="1" applyBorder="1" applyAlignment="1" applyProtection="1">
      <alignment horizontal="center"/>
    </xf>
    <xf numFmtId="6" fontId="0" fillId="0" borderId="5" xfId="0" applyNumberFormat="1" applyBorder="1" applyProtection="1"/>
    <xf numFmtId="8" fontId="0" fillId="0" borderId="5" xfId="0" applyNumberFormat="1" applyBorder="1" applyProtection="1"/>
    <xf numFmtId="8" fontId="0" fillId="0" borderId="16" xfId="0" applyNumberFormat="1" applyFill="1" applyBorder="1" applyAlignment="1" applyProtection="1"/>
    <xf numFmtId="8" fontId="12" fillId="0" borderId="5" xfId="0" applyNumberFormat="1" applyFont="1" applyBorder="1" applyProtection="1"/>
    <xf numFmtId="8" fontId="0" fillId="0" borderId="0" xfId="0" applyNumberFormat="1" applyProtection="1"/>
    <xf numFmtId="40" fontId="4" fillId="5" borderId="0" xfId="0" applyNumberFormat="1" applyFont="1" applyFill="1" applyProtection="1"/>
    <xf numFmtId="42" fontId="26" fillId="18" borderId="0" xfId="0" applyNumberFormat="1" applyFont="1" applyFill="1" applyProtection="1"/>
    <xf numFmtId="8" fontId="0" fillId="0" borderId="5" xfId="0" applyNumberFormat="1" applyBorder="1" applyAlignment="1" applyProtection="1">
      <alignment horizontal="center"/>
      <protection locked="0"/>
    </xf>
    <xf numFmtId="0" fontId="4" fillId="0" borderId="5" xfId="0" applyFont="1" applyBorder="1" applyProtection="1"/>
    <xf numFmtId="6" fontId="3" fillId="8" borderId="10" xfId="0" applyNumberFormat="1" applyFont="1" applyFill="1" applyBorder="1" applyAlignment="1" applyProtection="1">
      <alignment horizontal="center"/>
    </xf>
    <xf numFmtId="0" fontId="0" fillId="2" borderId="5" xfId="0" applyFill="1" applyBorder="1" applyProtection="1"/>
    <xf numFmtId="0" fontId="4" fillId="0" borderId="5" xfId="0" applyFont="1" applyFill="1" applyBorder="1" applyProtection="1"/>
    <xf numFmtId="0" fontId="3" fillId="10" borderId="5" xfId="0" applyFont="1" applyFill="1" applyBorder="1" applyProtection="1"/>
    <xf numFmtId="0" fontId="3" fillId="11" borderId="5" xfId="0" applyFont="1" applyFill="1" applyBorder="1" applyProtection="1"/>
    <xf numFmtId="0" fontId="5" fillId="0" borderId="5" xfId="0" applyFont="1" applyBorder="1" applyAlignment="1" applyProtection="1">
      <alignment horizontal="center"/>
    </xf>
    <xf numFmtId="0" fontId="14" fillId="0" borderId="5" xfId="0" applyFont="1" applyBorder="1" applyAlignment="1" applyProtection="1">
      <alignment horizontal="center"/>
    </xf>
    <xf numFmtId="6" fontId="0" fillId="0" borderId="5" xfId="0" applyNumberFormat="1" applyFill="1" applyBorder="1" applyProtection="1"/>
    <xf numFmtId="0" fontId="0" fillId="8" borderId="5" xfId="0" applyFill="1" applyBorder="1" applyProtection="1"/>
    <xf numFmtId="6" fontId="0" fillId="8" borderId="5" xfId="0" applyNumberFormat="1" applyFill="1" applyBorder="1" applyProtection="1"/>
    <xf numFmtId="6" fontId="27" fillId="0" borderId="5" xfId="0" applyNumberFormat="1" applyFont="1" applyFill="1" applyBorder="1" applyProtection="1"/>
    <xf numFmtId="38" fontId="0" fillId="0" borderId="0" xfId="0" applyNumberFormat="1" applyAlignment="1" applyProtection="1">
      <alignment horizontal="center"/>
      <protection locked="0"/>
    </xf>
    <xf numFmtId="40" fontId="0" fillId="17" borderId="3" xfId="0" applyNumberFormat="1" applyFill="1" applyBorder="1" applyAlignment="1" applyProtection="1">
      <alignment horizontal="center"/>
      <protection locked="0"/>
    </xf>
    <xf numFmtId="40" fontId="0" fillId="17" borderId="19" xfId="0" applyNumberFormat="1" applyFill="1" applyBorder="1" applyAlignment="1" applyProtection="1">
      <alignment horizontal="center"/>
      <protection locked="0"/>
    </xf>
    <xf numFmtId="40" fontId="0" fillId="17" borderId="15" xfId="0" applyNumberFormat="1" applyFill="1" applyBorder="1" applyAlignment="1" applyProtection="1">
      <alignment horizontal="center"/>
      <protection locked="0"/>
    </xf>
    <xf numFmtId="0" fontId="5" fillId="0" borderId="0" xfId="0" applyFont="1" applyProtection="1">
      <protection locked="0"/>
    </xf>
    <xf numFmtId="0" fontId="0" fillId="20" borderId="5" xfId="0" applyFill="1" applyBorder="1" applyProtection="1"/>
    <xf numFmtId="0" fontId="22" fillId="18" borderId="0" xfId="0" applyFont="1" applyFill="1" applyBorder="1" applyProtection="1"/>
    <xf numFmtId="0" fontId="22" fillId="18" borderId="0" xfId="0" applyFont="1" applyFill="1" applyProtection="1"/>
    <xf numFmtId="40" fontId="0" fillId="18" borderId="0" xfId="0" applyNumberFormat="1" applyFill="1" applyAlignment="1" applyProtection="1">
      <alignment horizontal="center"/>
    </xf>
    <xf numFmtId="44" fontId="1" fillId="0" borderId="5" xfId="6" applyFont="1" applyBorder="1" applyAlignment="1" applyProtection="1">
      <alignment horizontal="center"/>
      <protection locked="0"/>
    </xf>
    <xf numFmtId="44" fontId="1" fillId="0" borderId="5" xfId="6" applyFont="1" applyBorder="1" applyProtection="1">
      <protection locked="0"/>
    </xf>
    <xf numFmtId="0" fontId="0" fillId="0" borderId="5" xfId="0" applyBorder="1" applyProtection="1">
      <protection locked="0"/>
    </xf>
    <xf numFmtId="165" fontId="1" fillId="0" borderId="5" xfId="5" applyNumberFormat="1" applyFont="1" applyBorder="1" applyProtection="1">
      <protection locked="0"/>
    </xf>
    <xf numFmtId="44" fontId="33" fillId="21" borderId="20" xfId="6" applyFont="1" applyFill="1" applyBorder="1" applyAlignment="1" applyProtection="1">
      <alignment horizontal="center"/>
    </xf>
    <xf numFmtId="0" fontId="33" fillId="21" borderId="20" xfId="0" applyFont="1" applyFill="1" applyBorder="1" applyProtection="1"/>
    <xf numFmtId="40" fontId="3" fillId="21" borderId="14" xfId="0" applyNumberFormat="1" applyFont="1" applyFill="1" applyBorder="1" applyAlignment="1" applyProtection="1">
      <alignment horizontal="center"/>
    </xf>
    <xf numFmtId="44" fontId="4" fillId="21" borderId="15" xfId="6" applyFont="1" applyFill="1" applyBorder="1" applyAlignment="1" applyProtection="1">
      <alignment horizontal="center"/>
    </xf>
    <xf numFmtId="44" fontId="0" fillId="0" borderId="0" xfId="0" applyNumberFormat="1" applyProtection="1"/>
    <xf numFmtId="44" fontId="22" fillId="0" borderId="5" xfId="0" applyNumberFormat="1" applyFont="1" applyFill="1" applyBorder="1" applyProtection="1"/>
    <xf numFmtId="0" fontId="34" fillId="0" borderId="0" xfId="0" applyFont="1"/>
    <xf numFmtId="0" fontId="34" fillId="0" borderId="0" xfId="0" applyFont="1" applyAlignment="1">
      <alignment wrapText="1"/>
    </xf>
    <xf numFmtId="0" fontId="1" fillId="0" borderId="0" xfId="0" applyFont="1"/>
    <xf numFmtId="0" fontId="34" fillId="0" borderId="0" xfId="0" quotePrefix="1" applyFont="1" applyProtection="1"/>
    <xf numFmtId="0" fontId="33" fillId="21" borderId="21" xfId="0" applyFont="1" applyFill="1" applyBorder="1" applyAlignment="1" applyProtection="1"/>
    <xf numFmtId="167" fontId="1" fillId="21" borderId="6" xfId="6" applyNumberFormat="1" applyFont="1" applyFill="1" applyBorder="1" applyProtection="1"/>
    <xf numFmtId="0" fontId="0" fillId="0" borderId="4" xfId="0" applyBorder="1" applyProtection="1">
      <protection locked="0"/>
    </xf>
    <xf numFmtId="167" fontId="32" fillId="21" borderId="6" xfId="6" applyNumberFormat="1" applyFont="1" applyFill="1" applyBorder="1" applyProtection="1"/>
    <xf numFmtId="40" fontId="0" fillId="21" borderId="9" xfId="0" applyNumberFormat="1" applyFill="1" applyBorder="1" applyAlignment="1" applyProtection="1">
      <alignment horizontal="center"/>
    </xf>
    <xf numFmtId="38" fontId="0" fillId="21" borderId="9" xfId="0" applyNumberFormat="1" applyFill="1" applyBorder="1" applyAlignment="1" applyProtection="1">
      <alignment horizontal="center"/>
    </xf>
    <xf numFmtId="167" fontId="0" fillId="21" borderId="10" xfId="0" applyNumberFormat="1" applyFill="1" applyBorder="1" applyProtection="1"/>
    <xf numFmtId="44" fontId="33" fillId="21" borderId="22" xfId="6" applyFont="1" applyFill="1" applyBorder="1" applyProtection="1"/>
    <xf numFmtId="0" fontId="0" fillId="0" borderId="34" xfId="0" applyFill="1" applyBorder="1" applyAlignment="1"/>
    <xf numFmtId="0" fontId="0" fillId="0" borderId="36" xfId="0" applyFill="1" applyBorder="1" applyAlignment="1"/>
    <xf numFmtId="0" fontId="0" fillId="0" borderId="0" xfId="0" applyAlignment="1">
      <alignment horizontal="left"/>
    </xf>
    <xf numFmtId="0" fontId="41" fillId="0" borderId="0" xfId="0" applyFont="1" applyProtection="1"/>
    <xf numFmtId="1" fontId="0" fillId="0" borderId="0" xfId="0" applyNumberFormat="1"/>
    <xf numFmtId="167" fontId="26" fillId="17" borderId="7" xfId="6" applyNumberFormat="1" applyFont="1" applyFill="1" applyBorder="1" applyAlignment="1" applyProtection="1">
      <alignment horizontal="center"/>
      <protection locked="0"/>
    </xf>
    <xf numFmtId="0" fontId="0" fillId="17" borderId="7" xfId="0" applyFill="1" applyBorder="1" applyProtection="1">
      <protection locked="0"/>
    </xf>
    <xf numFmtId="0" fontId="16" fillId="0" borderId="35" xfId="0" applyFont="1" applyFill="1" applyBorder="1" applyAlignment="1" applyProtection="1">
      <alignment horizontal="left"/>
    </xf>
    <xf numFmtId="38" fontId="4" fillId="0" borderId="0" xfId="0" applyNumberFormat="1" applyFont="1" applyProtection="1">
      <protection locked="0"/>
    </xf>
    <xf numFmtId="168" fontId="0" fillId="0" borderId="0" xfId="0" applyNumberFormat="1" applyProtection="1">
      <protection locked="0"/>
    </xf>
    <xf numFmtId="0" fontId="42" fillId="0" borderId="0" xfId="8" applyFont="1" applyAlignment="1" applyProtection="1"/>
    <xf numFmtId="0" fontId="43" fillId="0" borderId="0" xfId="0" applyFont="1" applyProtection="1"/>
    <xf numFmtId="38" fontId="0" fillId="18" borderId="0" xfId="0" applyNumberFormat="1" applyFill="1" applyAlignment="1" applyProtection="1">
      <alignment horizontal="center"/>
    </xf>
    <xf numFmtId="0" fontId="20" fillId="0" borderId="0" xfId="0" applyFont="1" applyProtection="1"/>
    <xf numFmtId="0" fontId="0" fillId="13" borderId="26" xfId="0" applyFill="1" applyBorder="1" applyAlignment="1">
      <alignment horizontal="left"/>
    </xf>
    <xf numFmtId="164" fontId="0" fillId="0" borderId="33" xfId="0" applyNumberFormat="1" applyBorder="1" applyAlignment="1" applyProtection="1">
      <alignment horizontal="center"/>
    </xf>
    <xf numFmtId="40" fontId="4" fillId="0" borderId="33" xfId="0" applyNumberFormat="1" applyFont="1" applyFill="1" applyBorder="1" applyAlignment="1" applyProtection="1">
      <alignment horizontal="center" wrapText="1"/>
    </xf>
    <xf numFmtId="40" fontId="4" fillId="11" borderId="29" xfId="0" applyNumberFormat="1" applyFont="1" applyFill="1" applyBorder="1" applyAlignment="1" applyProtection="1">
      <alignment horizontal="center"/>
    </xf>
    <xf numFmtId="40" fontId="4" fillId="15" borderId="29" xfId="0" applyNumberFormat="1" applyFont="1" applyFill="1" applyBorder="1" applyAlignment="1" applyProtection="1">
      <alignment horizontal="center"/>
    </xf>
    <xf numFmtId="38" fontId="0" fillId="0" borderId="33" xfId="0" applyNumberFormat="1" applyBorder="1" applyAlignment="1" applyProtection="1">
      <alignment horizontal="center"/>
    </xf>
    <xf numFmtId="169" fontId="0" fillId="0" borderId="0" xfId="0" applyNumberFormat="1" applyProtection="1">
      <protection locked="0"/>
    </xf>
    <xf numFmtId="169" fontId="0" fillId="9" borderId="3" xfId="0" applyNumberFormat="1" applyFill="1" applyBorder="1" applyAlignment="1" applyProtection="1">
      <alignment horizontal="center"/>
    </xf>
    <xf numFmtId="169" fontId="0" fillId="11" borderId="3" xfId="0" applyNumberFormat="1" applyFill="1" applyBorder="1" applyAlignment="1" applyProtection="1">
      <alignment horizontal="center"/>
    </xf>
    <xf numFmtId="169" fontId="0" fillId="0" borderId="6" xfId="0" applyNumberFormat="1" applyBorder="1" applyAlignment="1" applyProtection="1">
      <alignment horizontal="center"/>
    </xf>
    <xf numFmtId="169" fontId="0" fillId="4" borderId="10" xfId="0" applyNumberFormat="1" applyFill="1" applyBorder="1" applyAlignment="1" applyProtection="1">
      <alignment horizontal="center"/>
    </xf>
    <xf numFmtId="0" fontId="4" fillId="0" borderId="42" xfId="0" applyFont="1" applyBorder="1" applyAlignment="1" applyProtection="1">
      <alignment horizontal="center"/>
      <protection locked="0"/>
    </xf>
    <xf numFmtId="170" fontId="0" fillId="0" borderId="43" xfId="0" applyNumberFormat="1" applyBorder="1" applyAlignment="1" applyProtection="1">
      <alignment horizontal="center"/>
      <protection locked="0"/>
    </xf>
    <xf numFmtId="171" fontId="0" fillId="0" borderId="5" xfId="5" applyNumberFormat="1" applyFont="1" applyFill="1" applyBorder="1" applyAlignment="1" applyProtection="1">
      <alignment horizontal="center"/>
    </xf>
    <xf numFmtId="171" fontId="0" fillId="0" borderId="18" xfId="5" applyNumberFormat="1" applyFont="1" applyFill="1" applyBorder="1" applyAlignment="1" applyProtection="1">
      <alignment horizontal="center"/>
    </xf>
    <xf numFmtId="171" fontId="4" fillId="0" borderId="41" xfId="5" applyNumberFormat="1" applyFont="1" applyFill="1" applyBorder="1" applyAlignment="1" applyProtection="1">
      <alignment horizontal="center" wrapText="1"/>
    </xf>
    <xf numFmtId="171" fontId="0" fillId="0" borderId="12" xfId="5" applyNumberFormat="1" applyFont="1" applyFill="1" applyBorder="1" applyAlignment="1" applyProtection="1">
      <alignment horizontal="center"/>
    </xf>
    <xf numFmtId="0" fontId="4" fillId="0" borderId="0" xfId="0" applyFont="1" applyProtection="1">
      <protection locked="0"/>
    </xf>
    <xf numFmtId="44" fontId="1" fillId="21" borderId="5" xfId="6" applyFont="1" applyFill="1" applyBorder="1" applyProtection="1">
      <protection locked="0"/>
    </xf>
    <xf numFmtId="44" fontId="1" fillId="21" borderId="5" xfId="6" applyFont="1" applyFill="1" applyBorder="1" applyAlignment="1" applyProtection="1">
      <alignment horizontal="center"/>
      <protection locked="0"/>
    </xf>
    <xf numFmtId="0" fontId="0" fillId="0" borderId="0" xfId="0" applyAlignment="1" applyProtection="1">
      <alignment horizontal="left"/>
    </xf>
    <xf numFmtId="37" fontId="10" fillId="0" borderId="0" xfId="1" applyFont="1" applyFill="1" applyBorder="1" applyProtection="1"/>
    <xf numFmtId="0" fontId="44" fillId="0" borderId="0" xfId="0" applyFont="1" applyAlignment="1">
      <alignment vertical="center"/>
    </xf>
    <xf numFmtId="0" fontId="45" fillId="0" borderId="0" xfId="0" applyFont="1" applyAlignment="1">
      <alignment vertical="center"/>
    </xf>
    <xf numFmtId="0" fontId="0" fillId="0" borderId="0" xfId="0" applyFill="1" applyBorder="1" applyProtection="1">
      <protection locked="0"/>
    </xf>
    <xf numFmtId="40" fontId="0" fillId="0" borderId="0" xfId="0" applyNumberFormat="1" applyFill="1" applyBorder="1" applyProtection="1">
      <protection locked="0"/>
    </xf>
    <xf numFmtId="44" fontId="0" fillId="0" borderId="0" xfId="6" applyFont="1" applyProtection="1">
      <protection locked="0"/>
    </xf>
    <xf numFmtId="40" fontId="0" fillId="0" borderId="0" xfId="0" applyNumberFormat="1" applyAlignment="1" applyProtection="1">
      <alignment horizontal="center"/>
      <protection locked="0"/>
    </xf>
    <xf numFmtId="0" fontId="4" fillId="0" borderId="0" xfId="0" applyFont="1" applyFill="1" applyBorder="1" applyProtection="1">
      <protection locked="0"/>
    </xf>
    <xf numFmtId="0" fontId="17" fillId="0" borderId="0" xfId="0" applyFont="1" applyFill="1" applyBorder="1" applyProtection="1">
      <protection locked="0"/>
    </xf>
    <xf numFmtId="40" fontId="4" fillId="0" borderId="0" xfId="0" applyNumberFormat="1" applyFont="1" applyFill="1" applyBorder="1" applyProtection="1">
      <protection locked="0"/>
    </xf>
    <xf numFmtId="8" fontId="4" fillId="0" borderId="5" xfId="0" applyNumberFormat="1" applyFont="1" applyFill="1" applyBorder="1" applyAlignment="1" applyProtection="1">
      <alignment horizontal="center"/>
      <protection locked="0"/>
    </xf>
    <xf numFmtId="0" fontId="4" fillId="17" borderId="23" xfId="0" applyFont="1" applyFill="1" applyBorder="1" applyAlignment="1" applyProtection="1">
      <alignment horizontal="left"/>
      <protection locked="0"/>
    </xf>
    <xf numFmtId="172" fontId="0" fillId="0" borderId="5" xfId="0" applyNumberFormat="1" applyFill="1" applyBorder="1" applyAlignment="1" applyProtection="1">
      <alignment horizontal="center"/>
    </xf>
    <xf numFmtId="172" fontId="0" fillId="0" borderId="18" xfId="0" applyNumberFormat="1" applyFill="1" applyBorder="1" applyAlignment="1" applyProtection="1">
      <alignment horizontal="center"/>
    </xf>
    <xf numFmtId="172" fontId="0" fillId="0" borderId="20" xfId="0" applyNumberFormat="1" applyFill="1" applyBorder="1" applyAlignment="1" applyProtection="1">
      <alignment horizontal="center" wrapText="1"/>
    </xf>
    <xf numFmtId="172" fontId="0" fillId="0" borderId="12" xfId="0" applyNumberFormat="1" applyFill="1" applyBorder="1" applyAlignment="1" applyProtection="1">
      <alignment horizontal="center"/>
    </xf>
    <xf numFmtId="0" fontId="4" fillId="9" borderId="4" xfId="0" applyFont="1" applyFill="1" applyBorder="1" applyProtection="1"/>
    <xf numFmtId="38" fontId="4" fillId="0" borderId="0" xfId="0" applyNumberFormat="1" applyFont="1" applyProtection="1"/>
    <xf numFmtId="0" fontId="4" fillId="0" borderId="33" xfId="0" applyFont="1" applyBorder="1" applyProtection="1"/>
    <xf numFmtId="40" fontId="4" fillId="0" borderId="0" xfId="0" applyNumberFormat="1" applyFont="1" applyFill="1" applyBorder="1" applyAlignment="1" applyProtection="1">
      <alignment horizontal="center"/>
    </xf>
    <xf numFmtId="40" fontId="0" fillId="0" borderId="0" xfId="0" applyNumberFormat="1" applyFill="1" applyBorder="1" applyAlignment="1" applyProtection="1">
      <alignment horizontal="center"/>
      <protection locked="0"/>
    </xf>
    <xf numFmtId="0" fontId="14" fillId="0" borderId="0" xfId="0" applyFont="1" applyProtection="1"/>
    <xf numFmtId="169" fontId="0" fillId="0" borderId="0" xfId="0" applyNumberFormat="1" applyFill="1" applyBorder="1" applyAlignment="1" applyProtection="1">
      <alignment horizontal="center"/>
    </xf>
    <xf numFmtId="0" fontId="4" fillId="0" borderId="5" xfId="0" applyFont="1" applyBorder="1" applyAlignment="1" applyProtection="1">
      <alignment horizontal="center"/>
    </xf>
    <xf numFmtId="0" fontId="0" fillId="0" borderId="5" xfId="0" applyBorder="1" applyAlignment="1" applyProtection="1">
      <alignment horizontal="center"/>
    </xf>
    <xf numFmtId="0" fontId="0" fillId="22" borderId="0" xfId="0" applyFill="1" applyProtection="1"/>
    <xf numFmtId="0" fontId="11" fillId="22" borderId="42" xfId="0" applyFont="1" applyFill="1" applyBorder="1" applyAlignment="1" applyProtection="1">
      <alignment horizontal="center"/>
      <protection locked="0"/>
    </xf>
    <xf numFmtId="170" fontId="11" fillId="22" borderId="43" xfId="0" applyNumberFormat="1" applyFont="1" applyFill="1" applyBorder="1" applyAlignment="1" applyProtection="1">
      <alignment horizontal="center"/>
      <protection locked="0"/>
    </xf>
    <xf numFmtId="0" fontId="0" fillId="19" borderId="5" xfId="0" applyFill="1" applyBorder="1" applyProtection="1"/>
    <xf numFmtId="169" fontId="0" fillId="0" borderId="5" xfId="0" applyNumberFormat="1" applyBorder="1" applyProtection="1"/>
    <xf numFmtId="42" fontId="0" fillId="0" borderId="0" xfId="0" applyNumberFormat="1" applyFill="1" applyProtection="1">
      <protection locked="0"/>
    </xf>
    <xf numFmtId="0" fontId="0" fillId="0" borderId="34" xfId="0" applyBorder="1" applyAlignment="1" applyProtection="1">
      <alignment horizontal="center"/>
    </xf>
    <xf numFmtId="0" fontId="4" fillId="0" borderId="33" xfId="0" applyFont="1" applyBorder="1" applyAlignment="1" applyProtection="1">
      <alignment horizontal="center"/>
    </xf>
    <xf numFmtId="0" fontId="3" fillId="23" borderId="1" xfId="0" applyFont="1" applyFill="1" applyBorder="1" applyProtection="1"/>
    <xf numFmtId="40" fontId="0" fillId="23" borderId="2" xfId="0" applyNumberFormat="1" applyFill="1" applyBorder="1" applyAlignment="1" applyProtection="1">
      <alignment horizontal="center"/>
    </xf>
    <xf numFmtId="40" fontId="0" fillId="23" borderId="3" xfId="0" applyNumberFormat="1" applyFill="1" applyBorder="1" applyAlignment="1" applyProtection="1">
      <alignment horizontal="center"/>
    </xf>
    <xf numFmtId="0" fontId="0" fillId="23" borderId="0" xfId="0" applyFill="1" applyProtection="1"/>
    <xf numFmtId="40" fontId="0" fillId="23" borderId="6" xfId="0" applyNumberFormat="1" applyFill="1" applyBorder="1" applyAlignment="1" applyProtection="1">
      <alignment horizontal="center"/>
    </xf>
    <xf numFmtId="0" fontId="0" fillId="23" borderId="8" xfId="0" applyFill="1" applyBorder="1" applyAlignment="1" applyProtection="1">
      <alignment horizontal="center"/>
    </xf>
    <xf numFmtId="40" fontId="0" fillId="23" borderId="9" xfId="0" applyNumberFormat="1" applyFill="1" applyBorder="1" applyAlignment="1" applyProtection="1">
      <alignment horizontal="center"/>
    </xf>
    <xf numFmtId="0" fontId="50" fillId="22" borderId="5" xfId="0" applyFont="1" applyFill="1" applyBorder="1"/>
    <xf numFmtId="38" fontId="0" fillId="0" borderId="5" xfId="0" applyNumberFormat="1" applyBorder="1" applyAlignment="1" applyProtection="1">
      <alignment horizontal="left"/>
    </xf>
    <xf numFmtId="0" fontId="3" fillId="12" borderId="5" xfId="0" applyFont="1" applyFill="1" applyBorder="1" applyProtection="1"/>
    <xf numFmtId="40" fontId="0" fillId="0" borderId="14" xfId="0" applyNumberFormat="1" applyFill="1" applyBorder="1" applyAlignment="1" applyProtection="1">
      <alignment horizontal="center"/>
    </xf>
    <xf numFmtId="169" fontId="0" fillId="0" borderId="14" xfId="0" applyNumberFormat="1" applyFill="1" applyBorder="1" applyAlignment="1" applyProtection="1">
      <alignment horizontal="center"/>
    </xf>
    <xf numFmtId="169" fontId="0" fillId="5" borderId="15" xfId="0" applyNumberFormat="1" applyFill="1" applyBorder="1" applyAlignment="1" applyProtection="1">
      <alignment horizontal="center"/>
    </xf>
    <xf numFmtId="0" fontId="4" fillId="0" borderId="4" xfId="0" applyNumberFormat="1" applyFont="1" applyFill="1" applyBorder="1" applyAlignment="1" applyProtection="1">
      <alignment horizontal="left"/>
    </xf>
    <xf numFmtId="0" fontId="4" fillId="0" borderId="28" xfId="0" applyNumberFormat="1" applyFont="1" applyFill="1" applyBorder="1" applyAlignment="1" applyProtection="1">
      <alignment horizontal="left"/>
    </xf>
    <xf numFmtId="0" fontId="4" fillId="0" borderId="11" xfId="0" applyNumberFormat="1" applyFont="1" applyFill="1" applyBorder="1" applyAlignment="1" applyProtection="1">
      <alignment horizontal="left"/>
    </xf>
    <xf numFmtId="0" fontId="0" fillId="0" borderId="4" xfId="0" applyNumberFormat="1" applyFill="1" applyBorder="1" applyAlignment="1" applyProtection="1">
      <alignment horizontal="left"/>
    </xf>
    <xf numFmtId="0" fontId="4" fillId="0" borderId="25" xfId="0" applyNumberFormat="1" applyFont="1" applyFill="1" applyBorder="1" applyAlignment="1" applyProtection="1">
      <alignment horizontal="left"/>
    </xf>
    <xf numFmtId="40" fontId="0" fillId="0" borderId="16" xfId="0" applyNumberFormat="1" applyFill="1" applyBorder="1" applyAlignment="1" applyProtection="1">
      <alignment horizontal="center"/>
    </xf>
    <xf numFmtId="172" fontId="0" fillId="0" borderId="16" xfId="0" applyNumberFormat="1" applyFill="1" applyBorder="1" applyAlignment="1" applyProtection="1">
      <alignment horizontal="center"/>
    </xf>
    <xf numFmtId="171" fontId="0" fillId="0" borderId="16" xfId="5" applyNumberFormat="1" applyFont="1" applyFill="1" applyBorder="1" applyAlignment="1" applyProtection="1">
      <alignment horizontal="center"/>
    </xf>
    <xf numFmtId="169" fontId="0" fillId="0" borderId="44" xfId="0" applyNumberFormat="1" applyFill="1" applyBorder="1" applyAlignment="1" applyProtection="1">
      <alignment horizontal="center"/>
    </xf>
    <xf numFmtId="169" fontId="0" fillId="0" borderId="20" xfId="0" applyNumberFormat="1" applyFill="1" applyBorder="1" applyAlignment="1" applyProtection="1">
      <alignment horizontal="center"/>
    </xf>
    <xf numFmtId="0" fontId="4" fillId="9" borderId="26" xfId="0" applyFont="1" applyFill="1" applyBorder="1" applyAlignment="1" applyProtection="1"/>
    <xf numFmtId="169" fontId="0" fillId="0" borderId="0" xfId="0" applyNumberFormat="1" applyProtection="1"/>
    <xf numFmtId="0" fontId="4" fillId="0" borderId="4" xfId="0" applyFont="1" applyFill="1" applyBorder="1" applyProtection="1"/>
    <xf numFmtId="0" fontId="4" fillId="0" borderId="4" xfId="0" applyFont="1" applyBorder="1" applyAlignment="1" applyProtection="1">
      <alignment horizontal="left"/>
      <protection locked="0"/>
    </xf>
    <xf numFmtId="0" fontId="4" fillId="0" borderId="4" xfId="0" applyFont="1" applyFill="1" applyBorder="1" applyAlignment="1" applyProtection="1">
      <alignment horizontal="left"/>
      <protection locked="0"/>
    </xf>
    <xf numFmtId="40" fontId="4" fillId="22" borderId="1" xfId="0" applyNumberFormat="1" applyFont="1" applyFill="1" applyBorder="1" applyAlignment="1" applyProtection="1">
      <alignment horizontal="center"/>
    </xf>
    <xf numFmtId="40" fontId="4" fillId="22" borderId="28" xfId="0" applyNumberFormat="1" applyFont="1" applyFill="1" applyBorder="1" applyAlignment="1" applyProtection="1">
      <alignment horizontal="center"/>
    </xf>
    <xf numFmtId="40" fontId="0" fillId="22" borderId="0" xfId="0" applyNumberFormat="1" applyFill="1" applyAlignment="1" applyProtection="1">
      <alignment horizontal="center"/>
    </xf>
    <xf numFmtId="44" fontId="27" fillId="0" borderId="0" xfId="0" applyNumberFormat="1" applyFont="1" applyProtection="1"/>
    <xf numFmtId="44" fontId="0" fillId="13" borderId="0" xfId="0" applyNumberFormat="1" applyFill="1" applyProtection="1"/>
    <xf numFmtId="44" fontId="0" fillId="0" borderId="0" xfId="6" applyFont="1" applyFill="1" applyProtection="1">
      <protection locked="0"/>
    </xf>
    <xf numFmtId="42" fontId="0" fillId="0" borderId="4" xfId="0" applyNumberFormat="1" applyBorder="1" applyProtection="1">
      <protection locked="0"/>
    </xf>
    <xf numFmtId="0" fontId="4" fillId="20" borderId="5" xfId="0" applyNumberFormat="1" applyFont="1" applyFill="1" applyBorder="1" applyAlignment="1" applyProtection="1">
      <alignment horizontal="left"/>
    </xf>
    <xf numFmtId="172" fontId="0" fillId="0" borderId="5" xfId="0" applyNumberFormat="1" applyFill="1" applyBorder="1" applyAlignment="1" applyProtection="1">
      <alignment horizontal="center"/>
      <protection locked="0"/>
    </xf>
    <xf numFmtId="172" fontId="0" fillId="13" borderId="6" xfId="0" applyNumberFormat="1" applyFill="1" applyBorder="1" applyAlignment="1" applyProtection="1">
      <alignment horizontal="center"/>
    </xf>
    <xf numFmtId="172" fontId="0" fillId="13" borderId="10" xfId="0" applyNumberFormat="1" applyFill="1" applyBorder="1" applyAlignment="1" applyProtection="1">
      <alignment horizontal="center"/>
    </xf>
    <xf numFmtId="172" fontId="0" fillId="23" borderId="6" xfId="0" applyNumberFormat="1" applyFill="1" applyBorder="1" applyAlignment="1" applyProtection="1">
      <alignment horizontal="center"/>
    </xf>
    <xf numFmtId="172" fontId="0" fillId="23" borderId="10" xfId="0" applyNumberFormat="1" applyFill="1" applyBorder="1" applyAlignment="1" applyProtection="1">
      <alignment horizontal="center"/>
    </xf>
    <xf numFmtId="172" fontId="0" fillId="0" borderId="5" xfId="0" applyNumberFormat="1" applyBorder="1" applyAlignment="1" applyProtection="1">
      <alignment horizontal="center"/>
      <protection locked="0"/>
    </xf>
    <xf numFmtId="172" fontId="0" fillId="14" borderId="6" xfId="0" applyNumberFormat="1" applyFill="1" applyBorder="1" applyAlignment="1" applyProtection="1">
      <alignment horizontal="center"/>
    </xf>
    <xf numFmtId="172" fontId="0" fillId="14" borderId="10" xfId="0" applyNumberFormat="1" applyFill="1" applyBorder="1" applyAlignment="1" applyProtection="1">
      <alignment horizontal="center"/>
    </xf>
    <xf numFmtId="2" fontId="0" fillId="0" borderId="5" xfId="0" applyNumberFormat="1" applyBorder="1" applyAlignment="1" applyProtection="1">
      <alignment horizontal="center"/>
      <protection locked="0"/>
    </xf>
    <xf numFmtId="172" fontId="0" fillId="11" borderId="6" xfId="0" applyNumberFormat="1" applyFill="1" applyBorder="1" applyAlignment="1" applyProtection="1">
      <alignment horizontal="center"/>
    </xf>
    <xf numFmtId="172" fontId="0" fillId="11" borderId="10" xfId="0" applyNumberFormat="1" applyFill="1" applyBorder="1" applyAlignment="1" applyProtection="1">
      <alignment horizontal="center"/>
    </xf>
    <xf numFmtId="0" fontId="4" fillId="0" borderId="0" xfId="0" applyNumberFormat="1" applyFont="1" applyFill="1" applyBorder="1" applyAlignment="1" applyProtection="1">
      <alignment horizontal="left"/>
    </xf>
    <xf numFmtId="0" fontId="4" fillId="0" borderId="0" xfId="0" applyNumberFormat="1" applyFont="1" applyBorder="1" applyAlignment="1" applyProtection="1">
      <alignment horizontal="left"/>
    </xf>
    <xf numFmtId="0" fontId="4" fillId="0" borderId="0" xfId="0" applyNumberFormat="1" applyFont="1" applyAlignment="1" applyProtection="1">
      <alignment horizontal="left"/>
    </xf>
    <xf numFmtId="172" fontId="0" fillId="16" borderId="6" xfId="0" applyNumberFormat="1" applyFill="1" applyBorder="1" applyAlignment="1" applyProtection="1">
      <alignment horizontal="center"/>
    </xf>
    <xf numFmtId="172" fontId="0" fillId="16" borderId="10" xfId="0" applyNumberFormat="1" applyFill="1" applyBorder="1" applyAlignment="1" applyProtection="1">
      <alignment horizontal="center"/>
    </xf>
    <xf numFmtId="172" fontId="0" fillId="15" borderId="6" xfId="0" applyNumberFormat="1" applyFill="1" applyBorder="1" applyAlignment="1" applyProtection="1">
      <alignment horizontal="center"/>
    </xf>
    <xf numFmtId="172" fontId="0" fillId="15" borderId="10" xfId="0" applyNumberFormat="1" applyFill="1" applyBorder="1" applyAlignment="1" applyProtection="1">
      <alignment horizontal="center"/>
    </xf>
    <xf numFmtId="0" fontId="0" fillId="0" borderId="0" xfId="0" applyNumberFormat="1" applyAlignment="1" applyProtection="1">
      <alignment horizontal="left"/>
      <protection locked="0"/>
    </xf>
    <xf numFmtId="0" fontId="37" fillId="0" borderId="5" xfId="0" applyFont="1" applyBorder="1" applyAlignment="1">
      <alignment horizontal="left" vertical="center" wrapText="1"/>
    </xf>
    <xf numFmtId="0" fontId="36" fillId="0" borderId="5" xfId="0" applyFont="1" applyBorder="1" applyAlignment="1">
      <alignment horizontal="left" vertical="center" wrapText="1"/>
    </xf>
    <xf numFmtId="0" fontId="38" fillId="0" borderId="5" xfId="0" applyFont="1" applyBorder="1" applyAlignment="1">
      <alignment horizontal="left" vertical="center" wrapText="1"/>
    </xf>
    <xf numFmtId="1" fontId="37" fillId="0" borderId="5" xfId="0" applyNumberFormat="1" applyFont="1" applyBorder="1" applyAlignment="1">
      <alignment horizontal="left" vertical="center" wrapText="1"/>
    </xf>
    <xf numFmtId="0" fontId="46" fillId="0" borderId="5" xfId="0" applyFont="1" applyBorder="1" applyAlignment="1">
      <alignment horizontal="left" vertical="center" wrapText="1"/>
    </xf>
    <xf numFmtId="0" fontId="46" fillId="0" borderId="5" xfId="0" applyFont="1" applyBorder="1" applyAlignment="1">
      <alignment vertical="center"/>
    </xf>
    <xf numFmtId="0" fontId="37" fillId="0" borderId="5" xfId="0" applyFont="1" applyBorder="1" applyAlignment="1">
      <alignment horizontal="left" vertical="center"/>
    </xf>
    <xf numFmtId="0" fontId="37" fillId="0" borderId="5" xfId="0" applyFont="1" applyBorder="1" applyAlignment="1">
      <alignment vertical="center"/>
    </xf>
    <xf numFmtId="0" fontId="38" fillId="0" borderId="5" xfId="0" applyFont="1" applyBorder="1" applyAlignment="1">
      <alignment horizontal="left" vertical="center"/>
    </xf>
    <xf numFmtId="1" fontId="38" fillId="0" borderId="5" xfId="0" applyNumberFormat="1" applyFont="1" applyBorder="1" applyAlignment="1">
      <alignment horizontal="left" vertical="center"/>
    </xf>
    <xf numFmtId="1" fontId="46" fillId="0" borderId="5" xfId="0" applyNumberFormat="1" applyFont="1" applyBorder="1" applyAlignment="1">
      <alignment vertical="center"/>
    </xf>
    <xf numFmtId="0" fontId="37" fillId="0" borderId="12" xfId="0" applyFont="1" applyBorder="1" applyAlignment="1">
      <alignment horizontal="left" vertical="center" wrapText="1"/>
    </xf>
    <xf numFmtId="0" fontId="51" fillId="20" borderId="14" xfId="0" applyFont="1" applyFill="1" applyBorder="1" applyAlignment="1">
      <alignment horizontal="center" vertical="center" wrapText="1"/>
    </xf>
    <xf numFmtId="6" fontId="0" fillId="0" borderId="5" xfId="0" applyNumberFormat="1" applyBorder="1" applyProtection="1">
      <protection locked="0"/>
    </xf>
    <xf numFmtId="44" fontId="0" fillId="9" borderId="5" xfId="0" applyNumberFormat="1" applyFill="1" applyBorder="1" applyProtection="1"/>
    <xf numFmtId="44" fontId="0" fillId="0" borderId="5" xfId="0" applyNumberFormat="1" applyBorder="1" applyProtection="1"/>
    <xf numFmtId="40" fontId="4" fillId="0" borderId="5" xfId="0" applyNumberFormat="1" applyFont="1" applyBorder="1" applyAlignment="1" applyProtection="1">
      <alignment horizontal="center"/>
    </xf>
    <xf numFmtId="43" fontId="0" fillId="0" borderId="5" xfId="5" applyFont="1" applyBorder="1" applyAlignment="1" applyProtection="1">
      <alignment horizontal="center"/>
      <protection locked="0"/>
    </xf>
    <xf numFmtId="43" fontId="0" fillId="0" borderId="5" xfId="5" applyFont="1" applyBorder="1" applyAlignment="1" applyProtection="1">
      <alignment horizontal="center" vertical="center"/>
      <protection locked="0"/>
    </xf>
    <xf numFmtId="6" fontId="0" fillId="0" borderId="5" xfId="0" applyNumberFormat="1" applyFill="1" applyBorder="1" applyProtection="1">
      <protection locked="0"/>
    </xf>
    <xf numFmtId="40" fontId="0" fillId="0" borderId="0" xfId="0" applyNumberFormat="1" applyFill="1" applyProtection="1">
      <protection locked="0"/>
    </xf>
    <xf numFmtId="44" fontId="0" fillId="0" borderId="5" xfId="6" applyFont="1" applyBorder="1" applyProtection="1"/>
    <xf numFmtId="44" fontId="0" fillId="17" borderId="5" xfId="6" applyFont="1" applyFill="1" applyBorder="1" applyProtection="1">
      <protection locked="0"/>
    </xf>
    <xf numFmtId="44" fontId="26" fillId="0" borderId="5" xfId="6" applyFont="1" applyBorder="1" applyProtection="1"/>
    <xf numFmtId="44" fontId="0" fillId="12" borderId="5" xfId="6" applyFont="1" applyFill="1" applyBorder="1" applyProtection="1"/>
    <xf numFmtId="44" fontId="0" fillId="11" borderId="5" xfId="6" applyFont="1" applyFill="1" applyBorder="1" applyProtection="1"/>
    <xf numFmtId="44" fontId="0" fillId="10" borderId="5" xfId="6" applyFont="1" applyFill="1" applyBorder="1" applyProtection="1"/>
    <xf numFmtId="44" fontId="0" fillId="3" borderId="0" xfId="6" applyFont="1" applyFill="1" applyProtection="1"/>
    <xf numFmtId="44" fontId="0" fillId="4" borderId="0" xfId="6" applyFont="1" applyFill="1" applyProtection="1"/>
    <xf numFmtId="44" fontId="0" fillId="0" borderId="7" xfId="6" applyFont="1" applyBorder="1" applyProtection="1">
      <protection locked="0"/>
    </xf>
    <xf numFmtId="44" fontId="0" fillId="15" borderId="0" xfId="6" applyFont="1" applyFill="1" applyProtection="1"/>
    <xf numFmtId="38" fontId="0" fillId="0" borderId="5" xfId="0" applyNumberFormat="1" applyFill="1" applyBorder="1" applyAlignment="1" applyProtection="1">
      <alignment horizontal="center"/>
      <protection locked="0"/>
    </xf>
    <xf numFmtId="172" fontId="0" fillId="23" borderId="0" xfId="6" applyNumberFormat="1" applyFont="1" applyFill="1" applyProtection="1"/>
    <xf numFmtId="172" fontId="0" fillId="3" borderId="0" xfId="6" applyNumberFormat="1" applyFont="1" applyFill="1" applyProtection="1"/>
    <xf numFmtId="43" fontId="0" fillId="0" borderId="5" xfId="5" applyFont="1" applyFill="1" applyBorder="1" applyAlignment="1" applyProtection="1">
      <alignment horizontal="center"/>
      <protection locked="0"/>
    </xf>
    <xf numFmtId="44" fontId="0" fillId="0" borderId="5" xfId="6" applyFont="1" applyFill="1" applyBorder="1" applyAlignment="1" applyProtection="1">
      <alignment horizontal="center"/>
      <protection locked="0"/>
    </xf>
    <xf numFmtId="44" fontId="0" fillId="0" borderId="5" xfId="6" applyFont="1" applyBorder="1" applyAlignment="1" applyProtection="1">
      <alignment horizontal="center"/>
      <protection locked="0"/>
    </xf>
    <xf numFmtId="43" fontId="0" fillId="0" borderId="5" xfId="5" applyFont="1" applyFill="1" applyBorder="1" applyAlignment="1" applyProtection="1">
      <alignment horizontal="center"/>
    </xf>
    <xf numFmtId="167" fontId="0" fillId="3" borderId="10" xfId="6" applyNumberFormat="1" applyFont="1" applyFill="1" applyBorder="1" applyAlignment="1" applyProtection="1">
      <alignment horizontal="center"/>
    </xf>
    <xf numFmtId="5" fontId="0" fillId="0" borderId="5" xfId="6" applyNumberFormat="1" applyFont="1" applyBorder="1" applyAlignment="1" applyProtection="1">
      <alignment horizontal="center"/>
    </xf>
    <xf numFmtId="0" fontId="0" fillId="0" borderId="5" xfId="0" applyFill="1" applyBorder="1" applyAlignment="1" applyProtection="1"/>
    <xf numFmtId="8" fontId="0" fillId="0" borderId="5" xfId="0" applyNumberFormat="1" applyFill="1" applyBorder="1" applyAlignment="1" applyProtection="1"/>
    <xf numFmtId="0" fontId="0" fillId="0" borderId="45" xfId="0" applyBorder="1" applyProtection="1"/>
    <xf numFmtId="0" fontId="0" fillId="0" borderId="25" xfId="0" applyBorder="1" applyProtection="1">
      <protection locked="0"/>
    </xf>
    <xf numFmtId="0" fontId="4" fillId="21" borderId="28" xfId="0" applyFont="1" applyFill="1" applyBorder="1" applyAlignment="1" applyProtection="1">
      <alignment horizontal="left"/>
    </xf>
    <xf numFmtId="0" fontId="4" fillId="0" borderId="0" xfId="0" applyFont="1" applyFill="1" applyBorder="1" applyAlignment="1" applyProtection="1">
      <alignment horizontal="right"/>
    </xf>
    <xf numFmtId="0" fontId="3" fillId="0" borderId="5" xfId="0" applyFont="1" applyFill="1" applyBorder="1" applyAlignment="1" applyProtection="1">
      <alignment horizontal="left"/>
    </xf>
    <xf numFmtId="44" fontId="3" fillId="0" borderId="5" xfId="6" applyFont="1" applyFill="1" applyBorder="1" applyAlignment="1" applyProtection="1">
      <alignment horizontal="center"/>
    </xf>
    <xf numFmtId="37" fontId="52" fillId="0" borderId="0" xfId="1" applyFont="1" applyFill="1" applyBorder="1" applyProtection="1"/>
    <xf numFmtId="0" fontId="4" fillId="0" borderId="5" xfId="0" applyFont="1" applyBorder="1" applyAlignment="1" applyProtection="1">
      <alignment horizontal="center"/>
    </xf>
    <xf numFmtId="0" fontId="0" fillId="0" borderId="5" xfId="0" applyBorder="1" applyAlignment="1" applyProtection="1">
      <alignment horizontal="center"/>
    </xf>
    <xf numFmtId="0" fontId="4" fillId="0" borderId="33" xfId="0" applyFont="1" applyFill="1" applyBorder="1" applyAlignment="1" applyProtection="1">
      <alignment horizontal="center"/>
    </xf>
    <xf numFmtId="0" fontId="0" fillId="0" borderId="34" xfId="0" applyBorder="1" applyAlignment="1" applyProtection="1">
      <alignment horizontal="center"/>
    </xf>
    <xf numFmtId="0" fontId="0" fillId="0" borderId="23" xfId="0" applyBorder="1" applyAlignment="1" applyProtection="1">
      <alignment horizontal="center"/>
    </xf>
    <xf numFmtId="0" fontId="24" fillId="7" borderId="0" xfId="0" applyFont="1" applyFill="1" applyAlignment="1" applyProtection="1">
      <alignment vertical="center"/>
    </xf>
    <xf numFmtId="0" fontId="0" fillId="0" borderId="0" xfId="0" applyAlignment="1"/>
    <xf numFmtId="0" fontId="3" fillId="8" borderId="26" xfId="0" applyFont="1" applyFill="1" applyBorder="1" applyAlignment="1" applyProtection="1">
      <protection locked="0"/>
    </xf>
    <xf numFmtId="0" fontId="0" fillId="0" borderId="26" xfId="0" applyBorder="1" applyAlignment="1" applyProtection="1">
      <protection locked="0"/>
    </xf>
    <xf numFmtId="0" fontId="0" fillId="0" borderId="27" xfId="0" applyBorder="1" applyAlignment="1" applyProtection="1">
      <protection locked="0"/>
    </xf>
    <xf numFmtId="40" fontId="3" fillId="9" borderId="29" xfId="0" applyNumberFormat="1" applyFont="1" applyFill="1" applyBorder="1" applyAlignment="1" applyProtection="1">
      <alignment horizontal="left"/>
    </xf>
    <xf numFmtId="0" fontId="0" fillId="9" borderId="24" xfId="0" applyFill="1" applyBorder="1" applyAlignment="1" applyProtection="1"/>
    <xf numFmtId="38" fontId="4" fillId="17" borderId="7" xfId="0" applyNumberFormat="1" applyFont="1" applyFill="1" applyBorder="1" applyAlignment="1" applyProtection="1">
      <protection locked="0"/>
    </xf>
    <xf numFmtId="0" fontId="0" fillId="17" borderId="7" xfId="0" applyFill="1" applyBorder="1" applyAlignment="1" applyProtection="1">
      <protection locked="0"/>
    </xf>
    <xf numFmtId="168" fontId="4" fillId="17" borderId="7" xfId="0" applyNumberFormat="1" applyFont="1" applyFill="1" applyBorder="1" applyAlignment="1" applyProtection="1">
      <alignment horizontal="left"/>
      <protection locked="0"/>
    </xf>
    <xf numFmtId="168" fontId="0" fillId="17" borderId="40" xfId="0" applyNumberFormat="1" applyFill="1" applyBorder="1" applyAlignment="1" applyProtection="1">
      <alignment horizontal="left"/>
      <protection locked="0"/>
    </xf>
    <xf numFmtId="0" fontId="4" fillId="17" borderId="7" xfId="0" applyFont="1" applyFill="1" applyBorder="1" applyAlignment="1" applyProtection="1">
      <alignment horizontal="left"/>
      <protection locked="0"/>
    </xf>
    <xf numFmtId="0" fontId="4" fillId="17" borderId="7" xfId="0" applyFont="1" applyFill="1" applyBorder="1" applyAlignment="1" applyProtection="1">
      <protection locked="0"/>
    </xf>
    <xf numFmtId="40" fontId="4" fillId="17" borderId="7" xfId="0" applyNumberFormat="1" applyFont="1" applyFill="1" applyBorder="1" applyAlignment="1" applyProtection="1">
      <alignment horizontal="left"/>
      <protection locked="0"/>
    </xf>
    <xf numFmtId="40" fontId="3" fillId="13" borderId="29" xfId="0" applyNumberFormat="1" applyFont="1" applyFill="1" applyBorder="1" applyAlignment="1" applyProtection="1">
      <alignment horizontal="left"/>
    </xf>
    <xf numFmtId="0" fontId="0" fillId="13" borderId="24" xfId="0" applyFill="1" applyBorder="1" applyAlignment="1">
      <alignment horizontal="left"/>
    </xf>
    <xf numFmtId="0" fontId="4" fillId="0" borderId="0" xfId="0" applyFont="1" applyAlignment="1" applyProtection="1">
      <alignment horizontal="left" vertical="center" wrapText="1"/>
    </xf>
    <xf numFmtId="0" fontId="33" fillId="21" borderId="20" xfId="0" applyFont="1" applyFill="1" applyBorder="1" applyAlignment="1" applyProtection="1">
      <alignment horizontal="center"/>
    </xf>
    <xf numFmtId="44" fontId="33" fillId="21" borderId="20" xfId="6" applyFont="1" applyFill="1" applyBorder="1" applyAlignment="1" applyProtection="1">
      <alignment horizontal="center"/>
    </xf>
    <xf numFmtId="0" fontId="3" fillId="21" borderId="37" xfId="0" applyFont="1" applyFill="1" applyBorder="1" applyAlignment="1" applyProtection="1"/>
    <xf numFmtId="0" fontId="0" fillId="0" borderId="38" xfId="0" applyBorder="1" applyAlignment="1"/>
    <xf numFmtId="0" fontId="0" fillId="0" borderId="39" xfId="0" applyBorder="1" applyAlignment="1"/>
    <xf numFmtId="0" fontId="11" fillId="22" borderId="37" xfId="0" applyFont="1" applyFill="1" applyBorder="1" applyAlignment="1" applyProtection="1">
      <alignment horizontal="center"/>
      <protection locked="0"/>
    </xf>
    <xf numFmtId="0" fontId="11" fillId="22" borderId="38" xfId="0" applyFont="1" applyFill="1" applyBorder="1" applyAlignment="1" applyProtection="1">
      <alignment horizontal="center"/>
      <protection locked="0"/>
    </xf>
    <xf numFmtId="0" fontId="11" fillId="22" borderId="39" xfId="0" applyFont="1" applyFill="1" applyBorder="1" applyAlignment="1" applyProtection="1">
      <alignment horizontal="center"/>
      <protection locked="0"/>
    </xf>
    <xf numFmtId="170" fontId="11" fillId="22" borderId="8" xfId="0" applyNumberFormat="1" applyFont="1" applyFill="1" applyBorder="1" applyAlignment="1" applyProtection="1">
      <alignment horizontal="center"/>
      <protection locked="0"/>
    </xf>
    <xf numFmtId="170" fontId="11" fillId="22" borderId="9" xfId="0" applyNumberFormat="1" applyFont="1" applyFill="1" applyBorder="1" applyAlignment="1" applyProtection="1">
      <alignment horizontal="center"/>
      <protection locked="0"/>
    </xf>
    <xf numFmtId="170" fontId="11" fillId="22" borderId="10" xfId="0" applyNumberFormat="1" applyFont="1" applyFill="1" applyBorder="1" applyAlignment="1" applyProtection="1">
      <alignment horizontal="center"/>
      <protection locked="0"/>
    </xf>
  </cellXfs>
  <cellStyles count="9">
    <cellStyle name="Comma" xfId="5" builtinId="3"/>
    <cellStyle name="Currency" xfId="6" builtinId="4"/>
    <cellStyle name="Currency 2" xfId="4"/>
    <cellStyle name="Hyperlink" xfId="8" builtinId="8"/>
    <cellStyle name="Normal" xfId="0" builtinId="0"/>
    <cellStyle name="Normal 2" xfId="2"/>
    <cellStyle name="Normal 3" xfId="3"/>
    <cellStyle name="Normal_fa0105q0" xfId="1"/>
    <cellStyle name="Percent" xfId="7" builtinId="5"/>
  </cellStyles>
  <dxfs count="0"/>
  <tableStyles count="0" defaultTableStyle="TableStyleMedium9" defaultPivotStyle="PivotStyleLight16"/>
  <colors>
    <mruColors>
      <color rgb="FF66FF33"/>
      <color rgb="FFFFFFCC"/>
      <color rgb="FFCCFFFF"/>
      <color rgb="FFC5CADB"/>
      <color rgb="FFDCE6F1"/>
      <color rgb="FFFFFF99"/>
      <color rgb="FFCCFFCC"/>
      <color rgb="FF99FF99"/>
      <color rgb="FFCC99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742950</xdr:colOff>
      <xdr:row>10</xdr:row>
      <xdr:rowOff>0</xdr:rowOff>
    </xdr:from>
    <xdr:to>
      <xdr:col>3</xdr:col>
      <xdr:colOff>152400</xdr:colOff>
      <xdr:row>10</xdr:row>
      <xdr:rowOff>0</xdr:rowOff>
    </xdr:to>
    <xdr:sp macro="" textlink="">
      <xdr:nvSpPr>
        <xdr:cNvPr id="3" name="Line 2">
          <a:extLst>
            <a:ext uri="{FF2B5EF4-FFF2-40B4-BE49-F238E27FC236}">
              <a16:creationId xmlns:a16="http://schemas.microsoft.com/office/drawing/2014/main" id="{00000000-0008-0000-0000-000003000000}"/>
            </a:ext>
          </a:extLst>
        </xdr:cNvPr>
        <xdr:cNvSpPr>
          <a:spLocks noChangeShapeType="1"/>
        </xdr:cNvSpPr>
      </xdr:nvSpPr>
      <xdr:spPr bwMode="auto">
        <a:xfrm>
          <a:off x="742950" y="1174750"/>
          <a:ext cx="2446867" cy="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742950</xdr:colOff>
      <xdr:row>8</xdr:row>
      <xdr:rowOff>0</xdr:rowOff>
    </xdr:from>
    <xdr:to>
      <xdr:col>3</xdr:col>
      <xdr:colOff>152400</xdr:colOff>
      <xdr:row>8</xdr:row>
      <xdr:rowOff>0</xdr:rowOff>
    </xdr:to>
    <xdr:sp macro="" textlink="">
      <xdr:nvSpPr>
        <xdr:cNvPr id="3" name="Line 2">
          <a:extLst>
            <a:ext uri="{FF2B5EF4-FFF2-40B4-BE49-F238E27FC236}">
              <a16:creationId xmlns:a16="http://schemas.microsoft.com/office/drawing/2014/main" id="{00000000-0008-0000-0100-000003000000}"/>
            </a:ext>
          </a:extLst>
        </xdr:cNvPr>
        <xdr:cNvSpPr>
          <a:spLocks noChangeShapeType="1"/>
        </xdr:cNvSpPr>
      </xdr:nvSpPr>
      <xdr:spPr bwMode="auto">
        <a:xfrm>
          <a:off x="742950" y="1190625"/>
          <a:ext cx="2438400" cy="0"/>
        </a:xfrm>
        <a:prstGeom prst="line">
          <a:avLst/>
        </a:prstGeom>
        <a:noFill/>
        <a:ln w="9525">
          <a:solidFill>
            <a:srgbClr val="000000"/>
          </a:solidFill>
          <a:round/>
          <a:headEnd/>
          <a:tailEnd/>
        </a:ln>
      </xdr:spPr>
    </xdr:sp>
    <xdr:clientData/>
  </xdr:twoCellAnchor>
  <xdr:twoCellAnchor>
    <xdr:from>
      <xdr:col>1</xdr:col>
      <xdr:colOff>742950</xdr:colOff>
      <xdr:row>8</xdr:row>
      <xdr:rowOff>0</xdr:rowOff>
    </xdr:from>
    <xdr:to>
      <xdr:col>3</xdr:col>
      <xdr:colOff>152400</xdr:colOff>
      <xdr:row>8</xdr:row>
      <xdr:rowOff>0</xdr:rowOff>
    </xdr:to>
    <xdr:sp macro="" textlink="">
      <xdr:nvSpPr>
        <xdr:cNvPr id="5" name="Line 2">
          <a:extLst>
            <a:ext uri="{FF2B5EF4-FFF2-40B4-BE49-F238E27FC236}">
              <a16:creationId xmlns:a16="http://schemas.microsoft.com/office/drawing/2014/main" id="{00000000-0008-0000-0100-000005000000}"/>
            </a:ext>
          </a:extLst>
        </xdr:cNvPr>
        <xdr:cNvSpPr>
          <a:spLocks noChangeShapeType="1"/>
        </xdr:cNvSpPr>
      </xdr:nvSpPr>
      <xdr:spPr bwMode="auto">
        <a:xfrm>
          <a:off x="742950" y="1190625"/>
          <a:ext cx="2438400" cy="0"/>
        </a:xfrm>
        <a:prstGeom prst="lin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742950</xdr:colOff>
      <xdr:row>8</xdr:row>
      <xdr:rowOff>0</xdr:rowOff>
    </xdr:from>
    <xdr:to>
      <xdr:col>3</xdr:col>
      <xdr:colOff>152400</xdr:colOff>
      <xdr:row>8</xdr:row>
      <xdr:rowOff>0</xdr:rowOff>
    </xdr:to>
    <xdr:sp macro="" textlink="">
      <xdr:nvSpPr>
        <xdr:cNvPr id="1026" name="Line 2">
          <a:extLst>
            <a:ext uri="{FF2B5EF4-FFF2-40B4-BE49-F238E27FC236}">
              <a16:creationId xmlns:a16="http://schemas.microsoft.com/office/drawing/2014/main" id="{00000000-0008-0000-0300-000002040000}"/>
            </a:ext>
          </a:extLst>
        </xdr:cNvPr>
        <xdr:cNvSpPr>
          <a:spLocks noChangeShapeType="1"/>
        </xdr:cNvSpPr>
      </xdr:nvSpPr>
      <xdr:spPr bwMode="auto">
        <a:xfrm>
          <a:off x="742950" y="495300"/>
          <a:ext cx="2438400" cy="0"/>
        </a:xfrm>
        <a:prstGeom prst="line">
          <a:avLst/>
        </a:prstGeom>
        <a:noFill/>
        <a:ln w="9525">
          <a:solidFill>
            <a:srgbClr val="000000"/>
          </a:solidFill>
          <a:round/>
          <a:headEnd/>
          <a:tailEnd/>
        </a:ln>
      </xdr:spPr>
    </xdr:sp>
    <xdr:clientData/>
  </xdr:twoCellAnchor>
  <xdr:twoCellAnchor>
    <xdr:from>
      <xdr:col>1</xdr:col>
      <xdr:colOff>742950</xdr:colOff>
      <xdr:row>8</xdr:row>
      <xdr:rowOff>0</xdr:rowOff>
    </xdr:from>
    <xdr:to>
      <xdr:col>3</xdr:col>
      <xdr:colOff>152400</xdr:colOff>
      <xdr:row>8</xdr:row>
      <xdr:rowOff>0</xdr:rowOff>
    </xdr:to>
    <xdr:sp macro="" textlink="">
      <xdr:nvSpPr>
        <xdr:cNvPr id="5" name="Line 2">
          <a:extLst>
            <a:ext uri="{FF2B5EF4-FFF2-40B4-BE49-F238E27FC236}">
              <a16:creationId xmlns:a16="http://schemas.microsoft.com/office/drawing/2014/main" id="{00000000-0008-0000-0300-000005000000}"/>
            </a:ext>
          </a:extLst>
        </xdr:cNvPr>
        <xdr:cNvSpPr>
          <a:spLocks noChangeShapeType="1"/>
        </xdr:cNvSpPr>
      </xdr:nvSpPr>
      <xdr:spPr bwMode="auto">
        <a:xfrm>
          <a:off x="742950" y="1190625"/>
          <a:ext cx="2438400" cy="0"/>
        </a:xfrm>
        <a:prstGeom prst="line">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742950</xdr:colOff>
      <xdr:row>8</xdr:row>
      <xdr:rowOff>0</xdr:rowOff>
    </xdr:from>
    <xdr:to>
      <xdr:col>3</xdr:col>
      <xdr:colOff>152400</xdr:colOff>
      <xdr:row>8</xdr:row>
      <xdr:rowOff>0</xdr:rowOff>
    </xdr:to>
    <xdr:sp macro="" textlink="">
      <xdr:nvSpPr>
        <xdr:cNvPr id="4" name="Line 2">
          <a:extLst>
            <a:ext uri="{FF2B5EF4-FFF2-40B4-BE49-F238E27FC236}">
              <a16:creationId xmlns:a16="http://schemas.microsoft.com/office/drawing/2014/main" id="{A2409A44-1E36-473C-BD5B-53822D58807C}"/>
            </a:ext>
          </a:extLst>
        </xdr:cNvPr>
        <xdr:cNvSpPr>
          <a:spLocks noChangeShapeType="1"/>
        </xdr:cNvSpPr>
      </xdr:nvSpPr>
      <xdr:spPr bwMode="auto">
        <a:xfrm>
          <a:off x="1076325" y="1409700"/>
          <a:ext cx="2609850" cy="0"/>
        </a:xfrm>
        <a:prstGeom prst="line">
          <a:avLst/>
        </a:prstGeom>
        <a:noFill/>
        <a:ln w="9525">
          <a:solidFill>
            <a:srgbClr val="000000"/>
          </a:solidFill>
          <a:round/>
          <a:headEnd/>
          <a:tailEnd/>
        </a:ln>
      </xdr:spPr>
    </xdr:sp>
    <xdr:clientData/>
  </xdr:twoCellAnchor>
  <xdr:twoCellAnchor>
    <xdr:from>
      <xdr:col>1</xdr:col>
      <xdr:colOff>742950</xdr:colOff>
      <xdr:row>8</xdr:row>
      <xdr:rowOff>0</xdr:rowOff>
    </xdr:from>
    <xdr:to>
      <xdr:col>3</xdr:col>
      <xdr:colOff>152400</xdr:colOff>
      <xdr:row>8</xdr:row>
      <xdr:rowOff>0</xdr:rowOff>
    </xdr:to>
    <xdr:sp macro="" textlink="">
      <xdr:nvSpPr>
        <xdr:cNvPr id="5" name="Line 2">
          <a:extLst>
            <a:ext uri="{FF2B5EF4-FFF2-40B4-BE49-F238E27FC236}">
              <a16:creationId xmlns:a16="http://schemas.microsoft.com/office/drawing/2014/main" id="{AD6E5518-D3FB-44F1-AB9F-575FE878F8C4}"/>
            </a:ext>
          </a:extLst>
        </xdr:cNvPr>
        <xdr:cNvSpPr>
          <a:spLocks noChangeShapeType="1"/>
        </xdr:cNvSpPr>
      </xdr:nvSpPr>
      <xdr:spPr bwMode="auto">
        <a:xfrm>
          <a:off x="1076325" y="1409700"/>
          <a:ext cx="2609850" cy="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pageSetUpPr fitToPage="1"/>
  </sheetPr>
  <dimension ref="A1:O88"/>
  <sheetViews>
    <sheetView tabSelected="1" zoomScale="90" workbookViewId="0"/>
  </sheetViews>
  <sheetFormatPr defaultColWidth="9.28515625" defaultRowHeight="12.75" x14ac:dyDescent="0.2"/>
  <cols>
    <col min="1" max="1" width="4.7109375" style="211" bestFit="1" customWidth="1"/>
    <col min="2" max="2" width="34.7109375" style="20" bestFit="1" customWidth="1"/>
    <col min="3" max="3" width="12.7109375" style="27" customWidth="1"/>
    <col min="4" max="4" width="14.85546875" style="20" customWidth="1"/>
    <col min="5" max="5" width="46.28515625" style="20" customWidth="1"/>
    <col min="6" max="6" width="9.5703125" style="24" customWidth="1"/>
    <col min="7" max="7" width="12.7109375" style="24" customWidth="1"/>
    <col min="8" max="8" width="11.5703125" style="21" customWidth="1"/>
    <col min="9" max="9" width="12.7109375" style="228" customWidth="1"/>
    <col min="10" max="10" width="35.7109375" style="1" customWidth="1"/>
    <col min="11" max="11" width="9.28515625" style="20" hidden="1" customWidth="1"/>
    <col min="12" max="12" width="20.5703125" style="20" hidden="1" customWidth="1"/>
    <col min="13" max="13" width="9.28515625" style="20" hidden="1" customWidth="1"/>
    <col min="14" max="14" width="10.28515625" style="20" hidden="1" customWidth="1"/>
    <col min="15" max="15" width="11.140625" style="20" hidden="1" customWidth="1"/>
    <col min="16" max="16" width="9.28515625" style="20" customWidth="1"/>
    <col min="17" max="16384" width="9.28515625" style="20"/>
  </cols>
  <sheetData>
    <row r="1" spans="2:15" x14ac:dyDescent="0.2">
      <c r="B1" s="23" t="s">
        <v>149</v>
      </c>
      <c r="C1" s="396"/>
      <c r="D1" s="397"/>
      <c r="E1" s="385" t="s">
        <v>189</v>
      </c>
      <c r="F1" s="386"/>
      <c r="G1" s="386"/>
    </row>
    <row r="2" spans="2:15" ht="15" customHeight="1" x14ac:dyDescent="0.35">
      <c r="B2" s="19" t="s">
        <v>156</v>
      </c>
      <c r="C2" s="65">
        <f>$C$64</f>
        <v>0</v>
      </c>
      <c r="E2" s="386"/>
      <c r="F2" s="386"/>
      <c r="G2" s="386"/>
      <c r="L2" s="10" t="s">
        <v>67</v>
      </c>
      <c r="M2" s="10"/>
      <c r="N2" s="22" t="s">
        <v>144</v>
      </c>
    </row>
    <row r="3" spans="2:15" ht="15.75" thickBot="1" x14ac:dyDescent="0.4">
      <c r="B3" s="19" t="s">
        <v>170</v>
      </c>
      <c r="C3" s="213">
        <v>0</v>
      </c>
      <c r="D3" s="214"/>
      <c r="E3" s="386"/>
      <c r="F3" s="386"/>
      <c r="G3" s="386"/>
      <c r="L3" s="11" t="s">
        <v>68</v>
      </c>
      <c r="M3" s="158">
        <v>0</v>
      </c>
      <c r="N3" s="22" t="s">
        <v>191</v>
      </c>
    </row>
    <row r="4" spans="2:15" ht="15.75" thickBot="1" x14ac:dyDescent="0.3">
      <c r="B4" s="25" t="s">
        <v>63</v>
      </c>
      <c r="C4" s="396"/>
      <c r="D4" s="397"/>
      <c r="E4" s="268"/>
      <c r="F4" s="283" t="s">
        <v>171</v>
      </c>
      <c r="G4" s="178"/>
      <c r="L4" s="10" t="s">
        <v>69</v>
      </c>
      <c r="M4" s="158">
        <v>273.56000000000006</v>
      </c>
      <c r="N4" s="22" t="s">
        <v>145</v>
      </c>
    </row>
    <row r="5" spans="2:15" ht="13.5" customHeight="1" thickBot="1" x14ac:dyDescent="0.3">
      <c r="B5" s="25" t="s">
        <v>311</v>
      </c>
      <c r="C5" s="396"/>
      <c r="D5" s="397"/>
      <c r="E5" s="269" t="s">
        <v>307</v>
      </c>
      <c r="F5" s="283" t="s">
        <v>172</v>
      </c>
      <c r="G5" s="179"/>
      <c r="L5" s="10" t="s">
        <v>70</v>
      </c>
      <c r="M5" s="158">
        <v>370.96999999999997</v>
      </c>
      <c r="N5" s="22" t="s">
        <v>150</v>
      </c>
    </row>
    <row r="6" spans="2:15" ht="13.5" customHeight="1" thickBot="1" x14ac:dyDescent="0.3">
      <c r="B6" s="19" t="s">
        <v>132</v>
      </c>
      <c r="C6" s="392"/>
      <c r="D6" s="397"/>
      <c r="E6" s="270">
        <v>44197</v>
      </c>
      <c r="F6" s="304" t="s">
        <v>195</v>
      </c>
      <c r="G6" s="178"/>
      <c r="L6" s="10" t="s">
        <v>71</v>
      </c>
      <c r="M6" s="159">
        <v>273.56000000000006</v>
      </c>
    </row>
    <row r="7" spans="2:15" ht="13.5" customHeight="1" thickBot="1" x14ac:dyDescent="0.25">
      <c r="B7" s="19" t="s">
        <v>133</v>
      </c>
      <c r="C7" s="398"/>
      <c r="D7" s="397"/>
      <c r="E7" s="268"/>
      <c r="F7" s="305" t="s">
        <v>195</v>
      </c>
      <c r="G7" s="180"/>
      <c r="L7" s="10" t="s">
        <v>72</v>
      </c>
      <c r="M7" s="158">
        <v>370.96999999999997</v>
      </c>
    </row>
    <row r="8" spans="2:15" ht="13.5" thickBot="1" x14ac:dyDescent="0.25">
      <c r="B8" s="19" t="s">
        <v>161</v>
      </c>
      <c r="C8" s="392"/>
      <c r="D8" s="393"/>
      <c r="E8" s="268"/>
      <c r="F8" s="306"/>
      <c r="G8" s="306"/>
      <c r="L8" s="10" t="s">
        <v>73</v>
      </c>
      <c r="M8" s="158">
        <v>273.56000000000006</v>
      </c>
      <c r="N8" s="22" t="s">
        <v>152</v>
      </c>
    </row>
    <row r="9" spans="2:15" ht="13.5" customHeight="1" x14ac:dyDescent="0.2">
      <c r="B9" s="19" t="s">
        <v>162</v>
      </c>
      <c r="C9" s="394"/>
      <c r="D9" s="395"/>
      <c r="E9" s="104" t="s">
        <v>0</v>
      </c>
      <c r="F9" s="390" t="s">
        <v>306</v>
      </c>
      <c r="G9" s="391"/>
      <c r="H9" s="299"/>
      <c r="I9" s="229"/>
      <c r="K9" s="242"/>
      <c r="L9" s="10" t="s">
        <v>74</v>
      </c>
      <c r="M9" s="158">
        <v>273.56000000000006</v>
      </c>
      <c r="O9" s="109">
        <v>0</v>
      </c>
    </row>
    <row r="10" spans="2:15" ht="13.5" customHeight="1" x14ac:dyDescent="0.2">
      <c r="E10" s="28" t="s">
        <v>148</v>
      </c>
      <c r="F10" s="29" t="s">
        <v>2</v>
      </c>
      <c r="G10" s="30" t="s">
        <v>3</v>
      </c>
      <c r="H10" s="224" t="s">
        <v>247</v>
      </c>
      <c r="I10" s="149" t="s">
        <v>4</v>
      </c>
      <c r="L10" s="10" t="s">
        <v>75</v>
      </c>
      <c r="M10" s="158">
        <v>273.56000000000006</v>
      </c>
      <c r="O10" s="26">
        <f>M4*12</f>
        <v>3282.7200000000007</v>
      </c>
    </row>
    <row r="11" spans="2:15" x14ac:dyDescent="0.2">
      <c r="B11" s="31"/>
      <c r="D11" s="19"/>
      <c r="E11" s="292" t="str">
        <f>' Residential- CSS'!E14</f>
        <v>DSP</v>
      </c>
      <c r="F11" s="29">
        <f>' Residential- CSS'!F14</f>
        <v>0</v>
      </c>
      <c r="G11" s="255">
        <f>' Residential- CSS'!G14</f>
        <v>0</v>
      </c>
      <c r="H11" s="235">
        <f>' Residential- CSS'!H14</f>
        <v>0</v>
      </c>
      <c r="I11" s="149">
        <f>' Residential- CSS'!I14</f>
        <v>0</v>
      </c>
      <c r="K11" s="33"/>
      <c r="L11" s="10" t="s">
        <v>76</v>
      </c>
      <c r="M11" s="158">
        <v>370.96999999999997</v>
      </c>
      <c r="O11" s="26">
        <f>M5*12</f>
        <v>4451.6399999999994</v>
      </c>
    </row>
    <row r="12" spans="2:15" x14ac:dyDescent="0.2">
      <c r="D12" s="19"/>
      <c r="E12" s="292" t="str">
        <f>' Residential- CSS'!E15</f>
        <v>DSP</v>
      </c>
      <c r="F12" s="29">
        <f>' Residential- CSS'!F15</f>
        <v>0</v>
      </c>
      <c r="G12" s="255">
        <f>' Residential- CSS'!G15</f>
        <v>0</v>
      </c>
      <c r="H12" s="235">
        <f>' Residential- CSS'!H15</f>
        <v>0</v>
      </c>
      <c r="I12" s="149">
        <f>' Residential- CSS'!I15</f>
        <v>0</v>
      </c>
      <c r="K12" s="33"/>
      <c r="L12" s="133" t="s">
        <v>175</v>
      </c>
      <c r="M12" s="158">
        <v>0</v>
      </c>
    </row>
    <row r="13" spans="2:15" x14ac:dyDescent="0.2">
      <c r="B13" s="34" t="s">
        <v>5</v>
      </c>
      <c r="C13" s="36"/>
      <c r="D13" s="19"/>
      <c r="E13" s="292" t="str">
        <f>' Residential- CSS'!E16</f>
        <v>DSP</v>
      </c>
      <c r="F13" s="29">
        <f>' Residential- CSS'!F16</f>
        <v>0</v>
      </c>
      <c r="G13" s="255">
        <f>' Residential- CSS'!G16</f>
        <v>0</v>
      </c>
      <c r="H13" s="235">
        <f>' Residential- CSS'!H16</f>
        <v>0</v>
      </c>
      <c r="I13" s="149">
        <f>' Residential- CSS'!I16</f>
        <v>0</v>
      </c>
      <c r="K13" s="33"/>
      <c r="L13" s="10" t="s">
        <v>77</v>
      </c>
      <c r="M13" s="158">
        <v>65.06</v>
      </c>
    </row>
    <row r="14" spans="2:15" ht="12.75" customHeight="1" x14ac:dyDescent="0.2">
      <c r="B14" s="168"/>
      <c r="C14" s="157"/>
      <c r="E14" s="292" t="str">
        <f>' Residential- CSS'!E17</f>
        <v>Replacement staff</v>
      </c>
      <c r="F14" s="29">
        <f>' Residential- CSS'!F17</f>
        <v>0</v>
      </c>
      <c r="G14" s="255">
        <f>' Residential- CSS'!G17</f>
        <v>0</v>
      </c>
      <c r="H14" s="235">
        <f>' Residential- CSS'!H17</f>
        <v>0</v>
      </c>
      <c r="I14" s="149">
        <f>' Residential- CSS'!I17</f>
        <v>0</v>
      </c>
      <c r="K14" s="33"/>
      <c r="L14" s="10" t="s">
        <v>78</v>
      </c>
      <c r="M14" s="158">
        <v>113.83999999999999</v>
      </c>
    </row>
    <row r="15" spans="2:15" ht="12.75" customHeight="1" x14ac:dyDescent="0.2">
      <c r="B15" s="172"/>
      <c r="C15" s="157"/>
      <c r="D15" s="38"/>
      <c r="E15" s="292">
        <f>' Residential- CSS'!E18</f>
        <v>0</v>
      </c>
      <c r="F15" s="29">
        <f>' Residential- CSS'!F18</f>
        <v>0</v>
      </c>
      <c r="G15" s="255">
        <f>' Residential- CSS'!G18</f>
        <v>0</v>
      </c>
      <c r="H15" s="235">
        <f>' Residential- CSS'!H18</f>
        <v>0</v>
      </c>
      <c r="I15" s="149">
        <f>' Residential- CSS'!I18</f>
        <v>0</v>
      </c>
      <c r="K15" s="33"/>
      <c r="L15" s="10" t="s">
        <v>79</v>
      </c>
      <c r="M15" s="158">
        <v>162.63</v>
      </c>
    </row>
    <row r="16" spans="2:15" ht="12.75" customHeight="1" x14ac:dyDescent="0.2">
      <c r="B16" s="10"/>
      <c r="C16" s="173"/>
      <c r="D16" s="38"/>
      <c r="E16" s="292">
        <f>' Residential- CSS'!E19</f>
        <v>0</v>
      </c>
      <c r="F16" s="29">
        <f>' Residential- CSS'!F19</f>
        <v>0</v>
      </c>
      <c r="G16" s="255">
        <f>' Residential- CSS'!G19</f>
        <v>0</v>
      </c>
      <c r="H16" s="235">
        <f>' Residential- CSS'!H19</f>
        <v>0</v>
      </c>
      <c r="I16" s="149">
        <f>' Residential- CSS'!I19</f>
        <v>0</v>
      </c>
      <c r="K16" s="33"/>
      <c r="L16" s="10" t="s">
        <v>80</v>
      </c>
      <c r="M16" s="158">
        <v>211.26</v>
      </c>
    </row>
    <row r="17" spans="1:13" ht="12.75" customHeight="1" x14ac:dyDescent="0.2">
      <c r="B17" s="174">
        <f>$C$5</f>
        <v>0</v>
      </c>
      <c r="C17" s="175">
        <f>SUM(H81)</f>
        <v>0</v>
      </c>
      <c r="D17" s="95" t="s">
        <v>270</v>
      </c>
      <c r="E17" s="292" t="str">
        <f>' Residential- CSS'!E20</f>
        <v>Management Level 1</v>
      </c>
      <c r="F17" s="29">
        <f>' Residential- CSS'!F20</f>
        <v>0</v>
      </c>
      <c r="G17" s="255">
        <f>' Residential- CSS'!G20</f>
        <v>0</v>
      </c>
      <c r="H17" s="235">
        <f>' Residential- CSS'!H20</f>
        <v>0</v>
      </c>
      <c r="I17" s="149">
        <f>' Residential- CSS'!I20</f>
        <v>0</v>
      </c>
      <c r="K17" s="33"/>
      <c r="L17" s="10" t="s">
        <v>81</v>
      </c>
      <c r="M17" s="158">
        <v>276.37</v>
      </c>
    </row>
    <row r="18" spans="1:13" ht="12.75" customHeight="1" x14ac:dyDescent="0.2">
      <c r="B18" s="10"/>
      <c r="C18" s="173"/>
      <c r="D18" s="19"/>
      <c r="E18" s="289" t="str">
        <f>' Residential- CSS'!E21</f>
        <v>Management Level 2</v>
      </c>
      <c r="F18" s="29">
        <f>' Residential- CSS'!F21</f>
        <v>0</v>
      </c>
      <c r="G18" s="255">
        <f>' Residential- CSS'!G21</f>
        <v>0</v>
      </c>
      <c r="H18" s="235">
        <f>' Residential- CSS'!H21</f>
        <v>0</v>
      </c>
      <c r="I18" s="149">
        <f>' Residential- CSS'!I21</f>
        <v>0</v>
      </c>
      <c r="K18" s="33"/>
      <c r="L18" s="10" t="s">
        <v>82</v>
      </c>
      <c r="M18" s="158">
        <v>471.16</v>
      </c>
    </row>
    <row r="19" spans="1:13" ht="13.5" thickBot="1" x14ac:dyDescent="0.25">
      <c r="B19" s="168" t="s">
        <v>59</v>
      </c>
      <c r="C19" s="350"/>
      <c r="D19" s="38"/>
      <c r="E19" s="39" t="str">
        <f>' Residential- CSS'!E22</f>
        <v>Nurse trainer</v>
      </c>
      <c r="F19" s="40">
        <f>' Residential- CSS'!F22</f>
        <v>0</v>
      </c>
      <c r="G19" s="256">
        <f>' Residential- CSS'!G22</f>
        <v>0</v>
      </c>
      <c r="H19" s="236">
        <f>' Residential- CSS'!H22</f>
        <v>0</v>
      </c>
      <c r="I19" s="150">
        <f>' Residential- CSS'!I22</f>
        <v>0</v>
      </c>
      <c r="K19" s="33"/>
      <c r="L19" s="10" t="s">
        <v>83</v>
      </c>
      <c r="M19" s="160" t="s">
        <v>84</v>
      </c>
    </row>
    <row r="20" spans="1:13" ht="26.25" thickTop="1" x14ac:dyDescent="0.2">
      <c r="B20" s="168" t="s">
        <v>186</v>
      </c>
      <c r="C20" s="344">
        <f>' Residential- CSS'!C18+' CPS-SEP 1'!C18+'CPS-SEP 2'!C18</f>
        <v>0</v>
      </c>
      <c r="E20" s="41" t="s">
        <v>301</v>
      </c>
      <c r="F20" s="42" t="s">
        <v>2</v>
      </c>
      <c r="G20" s="257" t="s">
        <v>3</v>
      </c>
      <c r="H20" s="237" t="s">
        <v>247</v>
      </c>
      <c r="I20" s="151" t="s">
        <v>4</v>
      </c>
      <c r="K20" s="33"/>
      <c r="L20" s="10" t="s">
        <v>54</v>
      </c>
      <c r="M20" s="158">
        <v>6.5400000000000009</v>
      </c>
    </row>
    <row r="21" spans="1:13" x14ac:dyDescent="0.2">
      <c r="B21" s="10"/>
      <c r="C21" s="173"/>
      <c r="D21" s="19"/>
      <c r="E21" s="291" t="str">
        <f>' CPS-SEP 1'!E14</f>
        <v>DSP</v>
      </c>
      <c r="F21" s="44">
        <f>' CPS-SEP 1'!F14</f>
        <v>0</v>
      </c>
      <c r="G21" s="258">
        <f>' CPS-SEP 1'!G14</f>
        <v>0</v>
      </c>
      <c r="H21" s="238">
        <f>' CPS-SEP 1'!H14</f>
        <v>0</v>
      </c>
      <c r="I21" s="152">
        <f>' CPS-SEP 1'!I14</f>
        <v>0</v>
      </c>
      <c r="K21" s="33"/>
      <c r="L21" s="10" t="s">
        <v>111</v>
      </c>
      <c r="M21" s="158">
        <v>7.5200000000000005</v>
      </c>
    </row>
    <row r="22" spans="1:13" x14ac:dyDescent="0.2">
      <c r="B22" s="171" t="s">
        <v>6</v>
      </c>
      <c r="C22" s="176">
        <f>SUM(C14:C20)</f>
        <v>0</v>
      </c>
      <c r="D22" s="19"/>
      <c r="E22" s="289" t="str">
        <f>' CPS-SEP 1'!E15</f>
        <v>DSP</v>
      </c>
      <c r="F22" s="44">
        <f>' CPS-SEP 1'!F15</f>
        <v>0</v>
      </c>
      <c r="G22" s="258">
        <f>' CPS-SEP 1'!G15</f>
        <v>0</v>
      </c>
      <c r="H22" s="238">
        <f>' CPS-SEP 1'!H15</f>
        <v>0</v>
      </c>
      <c r="I22" s="152">
        <f>' CPS-SEP 1'!I15</f>
        <v>0</v>
      </c>
      <c r="K22" s="243"/>
      <c r="L22" s="165" t="s">
        <v>112</v>
      </c>
      <c r="M22" s="158">
        <v>6.5400000000000009</v>
      </c>
    </row>
    <row r="23" spans="1:13" x14ac:dyDescent="0.2">
      <c r="B23" s="45"/>
      <c r="C23" s="148"/>
      <c r="D23" s="38"/>
      <c r="E23" s="289" t="str">
        <f>' CPS-SEP 1'!E16</f>
        <v>DSP</v>
      </c>
      <c r="F23" s="44">
        <f>' CPS-SEP 1'!F16</f>
        <v>0</v>
      </c>
      <c r="G23" s="258">
        <f>' CPS-SEP 1'!G16</f>
        <v>0</v>
      </c>
      <c r="H23" s="238">
        <f>' CPS-SEP 1'!H16</f>
        <v>0</v>
      </c>
      <c r="I23" s="152">
        <f>' CPS-SEP 1'!I16</f>
        <v>0</v>
      </c>
      <c r="K23" s="33"/>
      <c r="L23" s="165" t="s">
        <v>113</v>
      </c>
      <c r="M23" s="158">
        <v>7.5200000000000005</v>
      </c>
    </row>
    <row r="24" spans="1:13" x14ac:dyDescent="0.2">
      <c r="B24" s="45" t="s">
        <v>7</v>
      </c>
      <c r="C24" s="148"/>
      <c r="D24" s="19"/>
      <c r="E24" s="289" t="str">
        <f>' CPS-SEP 1'!E17</f>
        <v>Replacement staff</v>
      </c>
      <c r="F24" s="44">
        <f>' CPS-SEP 1'!F17</f>
        <v>0</v>
      </c>
      <c r="G24" s="258">
        <f>' CPS-SEP 1'!G17</f>
        <v>0</v>
      </c>
      <c r="H24" s="238">
        <f>' CPS-SEP 1'!H17</f>
        <v>0</v>
      </c>
      <c r="I24" s="152">
        <f>' CPS-SEP 1'!I17</f>
        <v>0</v>
      </c>
      <c r="K24" s="33"/>
      <c r="L24" s="10" t="s">
        <v>94</v>
      </c>
      <c r="M24" s="158">
        <v>173.48</v>
      </c>
    </row>
    <row r="25" spans="1:13" x14ac:dyDescent="0.2">
      <c r="A25" s="218">
        <v>6010</v>
      </c>
      <c r="B25" s="167" t="s">
        <v>8</v>
      </c>
      <c r="C25" s="345">
        <f>' Residential- CSS'!C23+' CPS-SEP 1'!C23+'CPS-SEP 2'!C23</f>
        <v>0</v>
      </c>
      <c r="D25" s="19"/>
      <c r="E25" s="289">
        <f>' CPS-SEP 1'!E18</f>
        <v>0</v>
      </c>
      <c r="F25" s="44">
        <f>' CPS-SEP 1'!F18</f>
        <v>0</v>
      </c>
      <c r="G25" s="258">
        <f>' CPS-SEP 1'!G18</f>
        <v>0</v>
      </c>
      <c r="H25" s="238">
        <f>' CPS-SEP 1'!H18</f>
        <v>0</v>
      </c>
      <c r="I25" s="152">
        <f>' CPS-SEP 1'!I18</f>
        <v>0</v>
      </c>
      <c r="K25" s="33"/>
      <c r="L25" s="10" t="s">
        <v>95</v>
      </c>
      <c r="M25" s="158">
        <v>260.43</v>
      </c>
    </row>
    <row r="26" spans="1:13" x14ac:dyDescent="0.2">
      <c r="A26" s="218">
        <v>6020</v>
      </c>
      <c r="B26" s="168" t="s">
        <v>142</v>
      </c>
      <c r="C26" s="346">
        <f>' Residential- CSS'!C24+' CPS-SEP 1'!C24+'CPS-SEP 2'!C24</f>
        <v>0</v>
      </c>
      <c r="D26" s="48">
        <f>IFERROR(C26/C25,0)</f>
        <v>0</v>
      </c>
      <c r="E26" s="292">
        <f>' CPS-SEP 1'!E19</f>
        <v>0</v>
      </c>
      <c r="F26" s="44">
        <f>' CPS-SEP 1'!F19</f>
        <v>0</v>
      </c>
      <c r="G26" s="258">
        <f>' CPS-SEP 1'!G19</f>
        <v>0</v>
      </c>
      <c r="H26" s="238">
        <f>' CPS-SEP 1'!H19</f>
        <v>0</v>
      </c>
      <c r="I26" s="152">
        <f>' CPS-SEP 1'!I19</f>
        <v>0</v>
      </c>
      <c r="K26" s="47"/>
      <c r="L26" s="10" t="s">
        <v>96</v>
      </c>
      <c r="M26" s="158">
        <v>294.7</v>
      </c>
    </row>
    <row r="27" spans="1:13" x14ac:dyDescent="0.2">
      <c r="A27" s="218">
        <v>6030</v>
      </c>
      <c r="B27" s="168" t="s">
        <v>143</v>
      </c>
      <c r="C27" s="346">
        <f>' Residential- CSS'!C25+' CPS-SEP 1'!C25+'CPS-SEP 2'!C25</f>
        <v>0</v>
      </c>
      <c r="D27" s="49">
        <f>IFERROR(C27/C25,0)</f>
        <v>0</v>
      </c>
      <c r="E27" s="292" t="str">
        <f>' CPS-SEP 1'!E20</f>
        <v>Management Level 1</v>
      </c>
      <c r="F27" s="44">
        <f>' CPS-SEP 1'!F20</f>
        <v>0</v>
      </c>
      <c r="G27" s="258">
        <f>' CPS-SEP 1'!G20</f>
        <v>0</v>
      </c>
      <c r="H27" s="238">
        <f>' CPS-SEP 1'!H20</f>
        <v>0</v>
      </c>
      <c r="I27" s="152">
        <f>' CPS-SEP 1'!I20</f>
        <v>0</v>
      </c>
      <c r="K27" s="47"/>
      <c r="L27" s="10" t="s">
        <v>97</v>
      </c>
      <c r="M27" s="158">
        <v>346.79</v>
      </c>
    </row>
    <row r="28" spans="1:13" x14ac:dyDescent="0.2">
      <c r="A28" s="218">
        <v>6220</v>
      </c>
      <c r="B28" s="169" t="s">
        <v>10</v>
      </c>
      <c r="C28" s="357">
        <f>' Residential- CSS'!C26+' CPS-SEP 1'!C26+'CPS-SEP 2'!C26</f>
        <v>0</v>
      </c>
      <c r="D28" s="38"/>
      <c r="E28" s="292" t="str">
        <f>' CPS-SEP 1'!E21</f>
        <v>Management Level 2</v>
      </c>
      <c r="F28" s="44">
        <f>' CPS-SEP 1'!F21</f>
        <v>0</v>
      </c>
      <c r="G28" s="258">
        <f>' CPS-SEP 1'!G21</f>
        <v>0</v>
      </c>
      <c r="H28" s="238">
        <f>' CPS-SEP 1'!H21</f>
        <v>0</v>
      </c>
      <c r="I28" s="152">
        <f>' CPS-SEP 1'!I21</f>
        <v>0</v>
      </c>
      <c r="K28" s="47"/>
      <c r="L28" s="10" t="s">
        <v>98</v>
      </c>
      <c r="M28" s="158">
        <v>397.86</v>
      </c>
    </row>
    <row r="29" spans="1:13" ht="13.5" thickBot="1" x14ac:dyDescent="0.25">
      <c r="A29" s="218">
        <v>6230</v>
      </c>
      <c r="B29" s="22" t="s">
        <v>299</v>
      </c>
      <c r="C29" s="346">
        <f>' Residential- CSS'!C27+' CPS-SEP 1'!C27+'CPS-SEP 2'!C27</f>
        <v>0</v>
      </c>
      <c r="E29" s="293" t="str">
        <f>' CPS-SEP 1'!E22</f>
        <v>Nurse trainer</v>
      </c>
      <c r="F29" s="294">
        <f>' CPS-SEP 1'!F22</f>
        <v>0</v>
      </c>
      <c r="G29" s="295">
        <f>' CPS-SEP 1'!G22</f>
        <v>0</v>
      </c>
      <c r="H29" s="296">
        <f>' CPS-SEP 1'!H22</f>
        <v>0</v>
      </c>
      <c r="I29" s="297">
        <f>' CPS-SEP 1'!I22</f>
        <v>0</v>
      </c>
      <c r="K29" s="47"/>
      <c r="L29" s="10" t="s">
        <v>99</v>
      </c>
      <c r="M29" s="158">
        <v>449.95</v>
      </c>
    </row>
    <row r="30" spans="1:13" ht="13.5" thickTop="1" x14ac:dyDescent="0.2">
      <c r="A30" s="218">
        <v>6100</v>
      </c>
      <c r="B30" s="10" t="s">
        <v>12</v>
      </c>
      <c r="C30" s="346">
        <f>' Residential- CSS'!C28+' CPS-SEP 1'!C28+'CPS-SEP 2'!C28</f>
        <v>0</v>
      </c>
      <c r="D30" s="50"/>
      <c r="E30" s="41" t="s">
        <v>302</v>
      </c>
      <c r="F30" s="42" t="str">
        <f>'CPS-SEP 2'!F13</f>
        <v>Hrs/week</v>
      </c>
      <c r="G30" s="298" t="str">
        <f>'CPS-SEP 2'!G13</f>
        <v>Avg. Hrly Rate</v>
      </c>
      <c r="H30" s="298" t="str">
        <f>'CPS-SEP 2'!H13</f>
        <v># of weeks</v>
      </c>
      <c r="I30" s="151" t="str">
        <f>'CPS-SEP 2'!I13</f>
        <v>Annual</v>
      </c>
      <c r="K30" s="47"/>
      <c r="L30" s="10" t="s">
        <v>100</v>
      </c>
      <c r="M30" s="158">
        <v>520.31000000000006</v>
      </c>
    </row>
    <row r="31" spans="1:13" x14ac:dyDescent="0.2">
      <c r="A31" s="218">
        <v>6210</v>
      </c>
      <c r="B31" s="261" t="s">
        <v>284</v>
      </c>
      <c r="C31" s="346">
        <f>' Residential- CSS'!C29+' CPS-SEP 1'!C29+'CPS-SEP 2'!C29</f>
        <v>0</v>
      </c>
      <c r="E31" s="289" t="str">
        <f>'CPS-SEP 2'!E14</f>
        <v>DSP</v>
      </c>
      <c r="F31" s="29">
        <f>'CPS-SEP 2'!F14</f>
        <v>0</v>
      </c>
      <c r="G31" s="255">
        <f>'CPS-SEP 2'!G14</f>
        <v>0</v>
      </c>
      <c r="H31" s="368">
        <f>'CPS-SEP 2'!H14</f>
        <v>0</v>
      </c>
      <c r="I31" s="149">
        <f>'CPS-SEP 2'!I14</f>
        <v>0</v>
      </c>
      <c r="J31" s="91"/>
      <c r="K31" s="33"/>
      <c r="L31" s="10" t="s">
        <v>101</v>
      </c>
      <c r="M31" s="160" t="s">
        <v>84</v>
      </c>
    </row>
    <row r="32" spans="1:13" x14ac:dyDescent="0.2">
      <c r="A32" s="218">
        <v>6270</v>
      </c>
      <c r="B32" s="10" t="s">
        <v>16</v>
      </c>
      <c r="C32" s="346">
        <f>' Residential- CSS'!C30+' CPS-SEP 1'!C30+'CPS-SEP 2'!C30</f>
        <v>0</v>
      </c>
      <c r="E32" s="289" t="str">
        <f>'CPS-SEP 2'!E15</f>
        <v>DSP</v>
      </c>
      <c r="F32" s="29">
        <f>'CPS-SEP 2'!F15</f>
        <v>0</v>
      </c>
      <c r="G32" s="255">
        <f>'CPS-SEP 2'!G15</f>
        <v>0</v>
      </c>
      <c r="H32" s="368">
        <f>'CPS-SEP 2'!H15</f>
        <v>0</v>
      </c>
      <c r="I32" s="149">
        <f>'CPS-SEP 2'!I15</f>
        <v>0</v>
      </c>
      <c r="J32" s="92"/>
      <c r="L32" s="133" t="s">
        <v>176</v>
      </c>
      <c r="M32" s="160">
        <v>0</v>
      </c>
    </row>
    <row r="33" spans="1:13" x14ac:dyDescent="0.2">
      <c r="A33" s="218">
        <v>6280</v>
      </c>
      <c r="B33" s="165" t="s">
        <v>190</v>
      </c>
      <c r="C33" s="346">
        <f>' Residential- CSS'!C31+' CPS-SEP 1'!C31+'CPS-SEP 2'!C31</f>
        <v>0</v>
      </c>
      <c r="E33" s="289" t="str">
        <f>'CPS-SEP 2'!E16</f>
        <v>DSP</v>
      </c>
      <c r="F33" s="29">
        <f>'CPS-SEP 2'!F16</f>
        <v>0</v>
      </c>
      <c r="G33" s="255">
        <f>'CPS-SEP 2'!G16</f>
        <v>0</v>
      </c>
      <c r="H33" s="368">
        <f>'CPS-SEP 2'!H16</f>
        <v>0</v>
      </c>
      <c r="I33" s="149">
        <f>'CPS-SEP 2'!I16</f>
        <v>0</v>
      </c>
      <c r="J33" s="92"/>
      <c r="L33" s="10" t="s">
        <v>85</v>
      </c>
      <c r="M33" s="158">
        <v>4.3599999999999994</v>
      </c>
    </row>
    <row r="34" spans="1:13" x14ac:dyDescent="0.2">
      <c r="A34" s="218">
        <v>6300</v>
      </c>
      <c r="B34" s="10" t="s">
        <v>17</v>
      </c>
      <c r="C34" s="346">
        <f>' Residential- CSS'!C32+' CPS-SEP 1'!C32+'CPS-SEP 2'!C32</f>
        <v>0</v>
      </c>
      <c r="D34" s="52"/>
      <c r="E34" s="289" t="str">
        <f>'CPS-SEP 2'!E17</f>
        <v>Replacement staff</v>
      </c>
      <c r="F34" s="29">
        <f>'CPS-SEP 2'!F17</f>
        <v>0</v>
      </c>
      <c r="G34" s="255">
        <f>'CPS-SEP 2'!G17</f>
        <v>0</v>
      </c>
      <c r="H34" s="368">
        <f>'CPS-SEP 2'!H17</f>
        <v>0</v>
      </c>
      <c r="I34" s="149">
        <f>'CPS-SEP 2'!I17</f>
        <v>0</v>
      </c>
      <c r="J34" s="92"/>
      <c r="L34" s="10" t="s">
        <v>86</v>
      </c>
      <c r="M34" s="158">
        <v>4.8899999999999997</v>
      </c>
    </row>
    <row r="35" spans="1:13" x14ac:dyDescent="0.2">
      <c r="A35" s="218">
        <v>6410</v>
      </c>
      <c r="B35" s="10" t="s">
        <v>18</v>
      </c>
      <c r="C35" s="346">
        <f>' Residential- CSS'!C33+' CPS-SEP 1'!C33+'CPS-SEP 2'!C33</f>
        <v>0</v>
      </c>
      <c r="E35" s="289">
        <f>'CPS-SEP 2'!E18</f>
        <v>0</v>
      </c>
      <c r="F35" s="29">
        <f>'CPS-SEP 2'!F18</f>
        <v>0</v>
      </c>
      <c r="G35" s="255">
        <f>'CPS-SEP 2'!G18</f>
        <v>0</v>
      </c>
      <c r="H35" s="368">
        <f>'CPS-SEP 2'!H18</f>
        <v>0</v>
      </c>
      <c r="I35" s="149">
        <f>'CPS-SEP 2'!I18</f>
        <v>0</v>
      </c>
      <c r="J35" s="92"/>
      <c r="L35" s="10" t="s">
        <v>87</v>
      </c>
      <c r="M35" s="158">
        <v>5.63</v>
      </c>
    </row>
    <row r="36" spans="1:13" x14ac:dyDescent="0.2">
      <c r="A36" s="218">
        <v>6430</v>
      </c>
      <c r="B36" s="10" t="s">
        <v>20</v>
      </c>
      <c r="C36" s="346">
        <f>' Residential- CSS'!C34+' CPS-SEP 1'!C34+'CPS-SEP 2'!C34</f>
        <v>0</v>
      </c>
      <c r="E36" s="289">
        <f>'CPS-SEP 2'!E19</f>
        <v>0</v>
      </c>
      <c r="F36" s="29">
        <f>'CPS-SEP 2'!F19</f>
        <v>0</v>
      </c>
      <c r="G36" s="255">
        <f>'CPS-SEP 2'!G19</f>
        <v>0</v>
      </c>
      <c r="H36" s="368">
        <f>'CPS-SEP 2'!H19</f>
        <v>0</v>
      </c>
      <c r="I36" s="149">
        <f>'CPS-SEP 2'!I19</f>
        <v>0</v>
      </c>
      <c r="J36" s="92"/>
      <c r="L36" s="10" t="s">
        <v>88</v>
      </c>
      <c r="M36" s="158">
        <v>6.86</v>
      </c>
    </row>
    <row r="37" spans="1:13" x14ac:dyDescent="0.2">
      <c r="A37" s="218">
        <v>6450</v>
      </c>
      <c r="B37" s="10" t="s">
        <v>21</v>
      </c>
      <c r="C37" s="346">
        <f>' Residential- CSS'!C35+' CPS-SEP 1'!C35+'CPS-SEP 2'!C35</f>
        <v>0</v>
      </c>
      <c r="E37" s="289" t="str">
        <f>'CPS-SEP 2'!E20</f>
        <v>Management Level 1</v>
      </c>
      <c r="F37" s="29">
        <f>'CPS-SEP 2'!F20</f>
        <v>0</v>
      </c>
      <c r="G37" s="255">
        <f>'CPS-SEP 2'!G20</f>
        <v>0</v>
      </c>
      <c r="H37" s="368">
        <f>'CPS-SEP 2'!H20</f>
        <v>0</v>
      </c>
      <c r="I37" s="149">
        <f>'CPS-SEP 2'!I20</f>
        <v>0</v>
      </c>
      <c r="J37" s="92"/>
      <c r="L37" s="10" t="s">
        <v>89</v>
      </c>
      <c r="M37" s="158">
        <v>8.61</v>
      </c>
    </row>
    <row r="38" spans="1:13" x14ac:dyDescent="0.2">
      <c r="A38" s="218">
        <v>6470</v>
      </c>
      <c r="B38" s="10" t="s">
        <v>22</v>
      </c>
      <c r="C38" s="346">
        <f>' Residential- CSS'!C36+' CPS-SEP 1'!C36+'CPS-SEP 2'!C36</f>
        <v>0</v>
      </c>
      <c r="E38" s="289" t="str">
        <f>'CPS-SEP 2'!E21</f>
        <v>Management Level 2</v>
      </c>
      <c r="F38" s="29">
        <f>'CPS-SEP 2'!F21</f>
        <v>0</v>
      </c>
      <c r="G38" s="255">
        <f>'CPS-SEP 2'!G21</f>
        <v>0</v>
      </c>
      <c r="H38" s="368">
        <f>'CPS-SEP 2'!H21</f>
        <v>0</v>
      </c>
      <c r="I38" s="149">
        <f>'CPS-SEP 2'!I21</f>
        <v>0</v>
      </c>
      <c r="J38" s="92"/>
      <c r="L38" s="10" t="s">
        <v>90</v>
      </c>
      <c r="M38" s="160" t="s">
        <v>84</v>
      </c>
    </row>
    <row r="39" spans="1:13" x14ac:dyDescent="0.2">
      <c r="A39" s="218">
        <v>6510</v>
      </c>
      <c r="B39" s="10" t="s">
        <v>23</v>
      </c>
      <c r="C39" s="346">
        <f>' Residential- CSS'!C37+' CPS-SEP 1'!C37+'CPS-SEP 2'!C37</f>
        <v>0</v>
      </c>
      <c r="E39" s="289">
        <f>'CPS-SEP 2'!E22</f>
        <v>0</v>
      </c>
      <c r="F39" s="29">
        <f>'CPS-SEP 2'!F22</f>
        <v>0</v>
      </c>
      <c r="G39" s="255">
        <f>'CPS-SEP 2'!G22</f>
        <v>0</v>
      </c>
      <c r="H39" s="368">
        <f>'CPS-SEP 2'!H22</f>
        <v>0</v>
      </c>
      <c r="I39" s="149">
        <f>'CPS-SEP 2'!I22</f>
        <v>0</v>
      </c>
      <c r="J39" s="92"/>
      <c r="L39" s="10" t="s">
        <v>102</v>
      </c>
      <c r="M39" s="158">
        <v>4.09</v>
      </c>
    </row>
    <row r="40" spans="1:13" ht="13.5" thickBot="1" x14ac:dyDescent="0.25">
      <c r="A40" s="218">
        <v>6520</v>
      </c>
      <c r="B40" s="10" t="s">
        <v>25</v>
      </c>
      <c r="C40" s="346">
        <f>' Residential- CSS'!C38+' CPS-SEP 1'!C38+'CPS-SEP 2'!C38</f>
        <v>0</v>
      </c>
      <c r="E40" s="290" t="str">
        <f>'CPS-SEP 2'!E23</f>
        <v>Total Salaries and Wages:</v>
      </c>
      <c r="F40" s="286"/>
      <c r="G40" s="287"/>
      <c r="H40" s="287"/>
      <c r="I40" s="288">
        <f>SUM(I11:I39)</f>
        <v>0</v>
      </c>
      <c r="J40" s="91"/>
      <c r="L40" s="10" t="s">
        <v>103</v>
      </c>
      <c r="M40" s="158">
        <v>4.7799999999999994</v>
      </c>
    </row>
    <row r="41" spans="1:13" ht="13.5" thickBot="1" x14ac:dyDescent="0.25">
      <c r="A41" s="218">
        <v>6530</v>
      </c>
      <c r="B41" s="285" t="s">
        <v>34</v>
      </c>
      <c r="C41" s="355">
        <f>' Residential- CSS'!C39+' CPS-SEP 1'!C39+'CPS-SEP 2'!C39</f>
        <v>0</v>
      </c>
      <c r="H41" s="24"/>
      <c r="I41" s="300"/>
      <c r="J41" s="92"/>
      <c r="L41" s="10" t="s">
        <v>104</v>
      </c>
      <c r="M41" s="158">
        <v>5.42</v>
      </c>
    </row>
    <row r="42" spans="1:13" x14ac:dyDescent="0.2">
      <c r="A42" s="218">
        <v>6540</v>
      </c>
      <c r="B42" s="10" t="s">
        <v>27</v>
      </c>
      <c r="C42" s="346">
        <f>' Residential- CSS'!C40+' CPS-SEP 1'!C40+'CPS-SEP 2'!C40</f>
        <v>0</v>
      </c>
      <c r="E42" s="101" t="s">
        <v>11</v>
      </c>
      <c r="F42" s="102"/>
      <c r="G42" s="102"/>
      <c r="H42" s="103"/>
      <c r="I42" s="300"/>
      <c r="L42" s="10" t="s">
        <v>105</v>
      </c>
      <c r="M42" s="158">
        <v>6.8000000000000007</v>
      </c>
    </row>
    <row r="43" spans="1:13" x14ac:dyDescent="0.2">
      <c r="A43" s="218">
        <v>6560</v>
      </c>
      <c r="B43" s="10" t="s">
        <v>28</v>
      </c>
      <c r="C43" s="346">
        <f>' Residential- CSS'!C41+' CPS-SEP 1'!C41+'CPS-SEP 2'!C41</f>
        <v>0</v>
      </c>
      <c r="E43" s="53" t="s">
        <v>13</v>
      </c>
      <c r="F43" s="29" t="s">
        <v>14</v>
      </c>
      <c r="G43" s="29" t="s">
        <v>15</v>
      </c>
      <c r="H43" s="7" t="s">
        <v>4</v>
      </c>
      <c r="I43" s="300"/>
      <c r="K43" s="47"/>
      <c r="L43" s="10" t="s">
        <v>106</v>
      </c>
      <c r="M43" s="158">
        <v>8.61</v>
      </c>
    </row>
    <row r="44" spans="1:13" x14ac:dyDescent="0.2">
      <c r="A44" s="218">
        <v>6700</v>
      </c>
      <c r="B44" s="10" t="s">
        <v>29</v>
      </c>
      <c r="C44" s="346">
        <f>' Residential- CSS'!C42+' CPS-SEP 1'!C42+'CPS-SEP 2'!C42</f>
        <v>0</v>
      </c>
      <c r="E44" s="54">
        <f>' Residential- CSS'!E28</f>
        <v>0</v>
      </c>
      <c r="F44" s="153">
        <f>' Residential- CSS'!F28</f>
        <v>0</v>
      </c>
      <c r="G44" s="29">
        <f>' Residential- CSS'!G28</f>
        <v>0</v>
      </c>
      <c r="H44" s="154">
        <f>' Residential- CSS'!H28</f>
        <v>0</v>
      </c>
      <c r="I44" s="300"/>
      <c r="K44" s="47"/>
      <c r="L44" s="10" t="s">
        <v>107</v>
      </c>
      <c r="M44" s="160" t="s">
        <v>84</v>
      </c>
    </row>
    <row r="45" spans="1:13" x14ac:dyDescent="0.2">
      <c r="A45" s="218">
        <v>6800</v>
      </c>
      <c r="B45" s="10" t="s">
        <v>30</v>
      </c>
      <c r="C45" s="346">
        <f>' Residential- CSS'!C43+' CPS-SEP 1'!C43+'CPS-SEP 2'!C43</f>
        <v>0</v>
      </c>
      <c r="E45" s="54">
        <f>' Residential- CSS'!E29</f>
        <v>0</v>
      </c>
      <c r="F45" s="153">
        <f>' Residential- CSS'!F29</f>
        <v>0</v>
      </c>
      <c r="G45" s="29">
        <f>' Residential- CSS'!G29</f>
        <v>0</v>
      </c>
      <c r="H45" s="154">
        <f>' Residential- CSS'!H29</f>
        <v>0</v>
      </c>
      <c r="I45" s="300"/>
      <c r="K45" s="47"/>
      <c r="L45" s="10"/>
      <c r="M45" s="158"/>
    </row>
    <row r="46" spans="1:13" x14ac:dyDescent="0.2">
      <c r="A46" s="218">
        <v>7000</v>
      </c>
      <c r="B46" s="10" t="s">
        <v>32</v>
      </c>
      <c r="C46" s="346">
        <f>' Residential- CSS'!C44+' CPS-SEP 1'!C44+'CPS-SEP 2'!C44</f>
        <v>0</v>
      </c>
      <c r="E46" s="54">
        <f>' Residential- CSS'!E30</f>
        <v>0</v>
      </c>
      <c r="F46" s="153">
        <f>' Residential- CSS'!F30</f>
        <v>0</v>
      </c>
      <c r="G46" s="29">
        <f>' Residential- CSS'!G30</f>
        <v>0</v>
      </c>
      <c r="H46" s="154">
        <f>' Residential- CSS'!H30</f>
        <v>0</v>
      </c>
      <c r="I46" s="300"/>
      <c r="K46" s="47"/>
      <c r="M46" s="161"/>
    </row>
    <row r="47" spans="1:13" x14ac:dyDescent="0.2">
      <c r="A47" s="218">
        <v>7100</v>
      </c>
      <c r="B47" s="10" t="s">
        <v>33</v>
      </c>
      <c r="C47" s="346">
        <f>' Residential- CSS'!C45+' CPS-SEP 1'!C45+'CPS-SEP 2'!C45</f>
        <v>0</v>
      </c>
      <c r="E47" s="54">
        <f>' Residential- CSS'!E31</f>
        <v>0</v>
      </c>
      <c r="F47" s="153">
        <f>' Residential- CSS'!F31</f>
        <v>0</v>
      </c>
      <c r="G47" s="29">
        <f>' Residential- CSS'!G31</f>
        <v>0</v>
      </c>
      <c r="H47" s="154">
        <f>' Residential- CSS'!H31</f>
        <v>0</v>
      </c>
      <c r="I47" s="300"/>
      <c r="K47" s="47"/>
      <c r="L47" s="134" t="s">
        <v>177</v>
      </c>
      <c r="M47" s="161">
        <v>0</v>
      </c>
    </row>
    <row r="48" spans="1:13" x14ac:dyDescent="0.2">
      <c r="A48" s="218">
        <v>7200</v>
      </c>
      <c r="B48" s="10" t="s">
        <v>37</v>
      </c>
      <c r="C48" s="346">
        <f>' Residential- CSS'!C46+' CPS-SEP 1'!C46+'CPS-SEP 2'!C46</f>
        <v>0</v>
      </c>
      <c r="E48" s="54" t="s">
        <v>283</v>
      </c>
      <c r="F48" s="153">
        <f>' CPS-SEP 1'!F28</f>
        <v>0</v>
      </c>
      <c r="G48" s="29">
        <f>' CPS-SEP 1'!G28</f>
        <v>0</v>
      </c>
      <c r="H48" s="154">
        <f>' CPS-SEP 1'!H28+'CPS-SEP 2'!H28</f>
        <v>0</v>
      </c>
      <c r="I48" s="300"/>
      <c r="K48" s="47"/>
      <c r="L48" s="11" t="s">
        <v>91</v>
      </c>
      <c r="M48" s="158">
        <v>4.8899999999999997</v>
      </c>
    </row>
    <row r="49" spans="1:13" x14ac:dyDescent="0.2">
      <c r="A49" s="218">
        <v>7300</v>
      </c>
      <c r="B49" s="10" t="s">
        <v>38</v>
      </c>
      <c r="C49" s="346">
        <f>' Residential- CSS'!C47+' CPS-SEP 1'!C47+'CPS-SEP 2'!C47</f>
        <v>0</v>
      </c>
      <c r="E49" s="32" t="s">
        <v>292</v>
      </c>
      <c r="F49" s="153">
        <f>' CPS-SEP 1'!F29</f>
        <v>0</v>
      </c>
      <c r="G49" s="29">
        <f>' CPS-SEP 1'!G29</f>
        <v>0</v>
      </c>
      <c r="H49" s="154">
        <f>' CPS-SEP 1'!H29+'CPS-SEP 2'!H29</f>
        <v>0</v>
      </c>
      <c r="I49" s="300"/>
      <c r="K49" s="47"/>
      <c r="L49" s="11" t="s">
        <v>92</v>
      </c>
      <c r="M49" s="158">
        <v>6.91</v>
      </c>
    </row>
    <row r="50" spans="1:13" ht="13.5" thickBot="1" x14ac:dyDescent="0.25">
      <c r="A50" s="218">
        <v>7400</v>
      </c>
      <c r="B50" s="170" t="s">
        <v>19</v>
      </c>
      <c r="C50" s="356">
        <f>' Residential- CSS'!C48+' CPS-SEP 1'!C48+'CPS-SEP 2'!C48</f>
        <v>0</v>
      </c>
      <c r="E50" s="55" t="s">
        <v>24</v>
      </c>
      <c r="F50" s="51"/>
      <c r="G50" s="51"/>
      <c r="H50" s="155">
        <f>SUM(H44:H48)</f>
        <v>0</v>
      </c>
      <c r="I50" s="300"/>
      <c r="K50" s="47"/>
      <c r="L50" s="11" t="s">
        <v>93</v>
      </c>
      <c r="M50" s="160" t="s">
        <v>84</v>
      </c>
    </row>
    <row r="51" spans="1:13" x14ac:dyDescent="0.2">
      <c r="A51" s="218">
        <v>7500</v>
      </c>
      <c r="B51" s="10" t="s">
        <v>39</v>
      </c>
      <c r="C51" s="346">
        <f>' Residential- CSS'!C49+' CPS-SEP 1'!C49+'CPS-SEP 2'!C49</f>
        <v>0</v>
      </c>
      <c r="H51" s="24"/>
      <c r="I51" s="300"/>
      <c r="J51" s="92"/>
      <c r="K51" s="47"/>
      <c r="L51" s="10" t="s">
        <v>108</v>
      </c>
      <c r="M51" s="158">
        <v>5.0500000000000007</v>
      </c>
    </row>
    <row r="52" spans="1:13" ht="13.5" thickBot="1" x14ac:dyDescent="0.25">
      <c r="A52" s="218">
        <v>7600</v>
      </c>
      <c r="B52" s="10" t="s">
        <v>41</v>
      </c>
      <c r="C52" s="346">
        <f>' Residential- CSS'!C50+' CPS-SEP 1'!C50+'CPS-SEP 2'!C50</f>
        <v>0</v>
      </c>
      <c r="E52" s="83"/>
      <c r="F52" s="8"/>
      <c r="G52" s="8"/>
      <c r="H52" s="262"/>
      <c r="I52" s="265"/>
      <c r="J52" s="92"/>
      <c r="L52" s="10" t="s">
        <v>109</v>
      </c>
      <c r="M52" s="158">
        <v>5.9499999999999993</v>
      </c>
    </row>
    <row r="53" spans="1:13" x14ac:dyDescent="0.2">
      <c r="A53" s="218">
        <v>7700</v>
      </c>
      <c r="B53" s="10" t="s">
        <v>43</v>
      </c>
      <c r="C53" s="346">
        <f>' Residential- CSS'!C51+' CPS-SEP 1'!C51+'CPS-SEP 2'!C51</f>
        <v>0</v>
      </c>
      <c r="E53" s="98" t="s">
        <v>196</v>
      </c>
      <c r="F53" s="99" t="s">
        <v>35</v>
      </c>
      <c r="G53" s="99" t="s">
        <v>36</v>
      </c>
      <c r="H53" s="100" t="s">
        <v>4</v>
      </c>
      <c r="I53" s="300"/>
      <c r="J53" s="91"/>
      <c r="L53" s="10" t="s">
        <v>110</v>
      </c>
      <c r="M53" s="160" t="s">
        <v>84</v>
      </c>
    </row>
    <row r="54" spans="1:13" x14ac:dyDescent="0.2">
      <c r="A54" s="218">
        <v>7900</v>
      </c>
      <c r="B54" s="10" t="s">
        <v>45</v>
      </c>
      <c r="C54" s="346">
        <f>' Residential- CSS'!C52+' CPS-SEP 1'!C52+'CPS-SEP 2'!C52</f>
        <v>0</v>
      </c>
      <c r="E54" s="347" t="s">
        <v>165</v>
      </c>
      <c r="F54" s="97" t="s">
        <v>165</v>
      </c>
      <c r="G54" s="56"/>
      <c r="H54" s="370">
        <f>' CPS-SEP 1'!H35+'CPS-SEP 2'!H35+' Residential- CSS'!H40</f>
        <v>0</v>
      </c>
      <c r="I54" s="300"/>
      <c r="J54" s="92"/>
      <c r="L54" s="133" t="s">
        <v>176</v>
      </c>
      <c r="M54" s="158">
        <v>0</v>
      </c>
    </row>
    <row r="55" spans="1:13" x14ac:dyDescent="0.2">
      <c r="A55" s="218">
        <v>8000</v>
      </c>
      <c r="B55" s="10" t="s">
        <v>48</v>
      </c>
      <c r="C55" s="346">
        <f>' Residential- CSS'!C53+' CPS-SEP 1'!C53+'CPS-SEP 2'!C53</f>
        <v>0</v>
      </c>
      <c r="E55" s="347" t="s">
        <v>165</v>
      </c>
      <c r="F55" s="97" t="s">
        <v>165</v>
      </c>
      <c r="G55" s="56"/>
      <c r="H55" s="370">
        <f>' CPS-SEP 1'!H36+'CPS-SEP 2'!H36+' Residential- CSS'!H41</f>
        <v>0</v>
      </c>
      <c r="I55" s="300"/>
      <c r="J55" s="92"/>
      <c r="L55" s="10" t="s">
        <v>116</v>
      </c>
      <c r="M55" s="158">
        <v>48.79</v>
      </c>
    </row>
    <row r="56" spans="1:13" x14ac:dyDescent="0.2">
      <c r="A56" s="219"/>
      <c r="B56" s="10"/>
      <c r="C56" s="157"/>
      <c r="E56" s="57" t="s">
        <v>40</v>
      </c>
      <c r="F56" s="97" t="s">
        <v>165</v>
      </c>
      <c r="G56" s="56"/>
      <c r="H56" s="370">
        <f>' CPS-SEP 1'!H37+'CPS-SEP 2'!H37+' Residential- CSS'!H42</f>
        <v>0</v>
      </c>
      <c r="I56" s="300"/>
      <c r="J56" s="92"/>
      <c r="L56" s="10" t="s">
        <v>117</v>
      </c>
      <c r="M56" s="158">
        <v>75.89</v>
      </c>
    </row>
    <row r="57" spans="1:13" x14ac:dyDescent="0.2">
      <c r="A57" s="219"/>
      <c r="B57" s="171" t="s">
        <v>159</v>
      </c>
      <c r="C57" s="352">
        <f>SUM(C25:C56)</f>
        <v>0</v>
      </c>
      <c r="E57" s="57" t="s">
        <v>42</v>
      </c>
      <c r="F57" s="97" t="s">
        <v>165</v>
      </c>
      <c r="G57" s="56"/>
      <c r="H57" s="370">
        <f>' CPS-SEP 1'!H38+'CPS-SEP 2'!H38+' Residential- CSS'!H43</f>
        <v>0</v>
      </c>
      <c r="I57" s="300"/>
      <c r="L57" s="10" t="s">
        <v>118</v>
      </c>
      <c r="M57" s="160" t="s">
        <v>84</v>
      </c>
    </row>
    <row r="58" spans="1:13" ht="13.5" thickBot="1" x14ac:dyDescent="0.25">
      <c r="A58" s="219"/>
      <c r="B58" s="10"/>
      <c r="C58" s="352"/>
      <c r="E58" s="58" t="s">
        <v>44</v>
      </c>
      <c r="F58" s="59"/>
      <c r="G58" s="59"/>
      <c r="H58" s="369">
        <f>SUM(H54:H57)</f>
        <v>0</v>
      </c>
      <c r="I58" s="300"/>
      <c r="L58" s="165" t="s">
        <v>308</v>
      </c>
      <c r="M58" s="160" t="s">
        <v>84</v>
      </c>
    </row>
    <row r="59" spans="1:13" ht="13.5" thickBot="1" x14ac:dyDescent="0.25">
      <c r="A59" s="218">
        <v>9000</v>
      </c>
      <c r="B59" s="165" t="s">
        <v>155</v>
      </c>
      <c r="C59" s="352">
        <f>' Residential- CSS'!C57+' CPS-SEP 1'!C57+'CPS-SEP 2'!C57</f>
        <v>0</v>
      </c>
      <c r="D59" s="60">
        <f>IFERROR(C59/C57,0)</f>
        <v>0</v>
      </c>
      <c r="H59" s="24"/>
      <c r="I59" s="300"/>
      <c r="L59" s="10" t="s">
        <v>119</v>
      </c>
      <c r="M59" s="158">
        <v>48.79</v>
      </c>
    </row>
    <row r="60" spans="1:13" x14ac:dyDescent="0.2">
      <c r="A60" s="219"/>
      <c r="B60" s="165" t="s">
        <v>154</v>
      </c>
      <c r="C60" s="352">
        <f>' Residential- CSS'!C58+' CPS-SEP 1'!C58+'CPS-SEP 2'!C58</f>
        <v>0</v>
      </c>
      <c r="D60" s="60">
        <f>IFERROR(C60/(C57),0)</f>
        <v>0</v>
      </c>
      <c r="E60" s="105" t="s">
        <v>46</v>
      </c>
      <c r="F60" s="106" t="s">
        <v>26</v>
      </c>
      <c r="G60" s="106" t="s">
        <v>47</v>
      </c>
      <c r="H60" s="225" t="s">
        <v>247</v>
      </c>
      <c r="I60" s="230" t="s">
        <v>4</v>
      </c>
      <c r="J60" s="374"/>
      <c r="K60" s="373"/>
      <c r="L60" s="10" t="s">
        <v>120</v>
      </c>
      <c r="M60" s="158">
        <v>75.89</v>
      </c>
    </row>
    <row r="61" spans="1:13" x14ac:dyDescent="0.2">
      <c r="A61" s="219"/>
      <c r="B61" s="165" t="s">
        <v>153</v>
      </c>
      <c r="C61" s="353">
        <v>0</v>
      </c>
      <c r="E61" s="57" t="s">
        <v>50</v>
      </c>
      <c r="F61" s="97" t="s">
        <v>165</v>
      </c>
      <c r="G61" s="62"/>
      <c r="H61" s="227"/>
      <c r="I61" s="231">
        <f>' Residential- CSS'!I49+' CPS-SEP 1'!I49+'CPS-SEP 2'!I49</f>
        <v>0</v>
      </c>
      <c r="L61" s="165" t="s">
        <v>309</v>
      </c>
      <c r="M61" s="160" t="s">
        <v>84</v>
      </c>
    </row>
    <row r="62" spans="1:13" x14ac:dyDescent="0.2">
      <c r="B62" s="165" t="s">
        <v>131</v>
      </c>
      <c r="C62" s="195">
        <f>Specialty!$H$28</f>
        <v>0</v>
      </c>
      <c r="E62" s="79" t="s">
        <v>166</v>
      </c>
      <c r="F62" s="97" t="s">
        <v>165</v>
      </c>
      <c r="G62" s="62"/>
      <c r="H62" s="227"/>
      <c r="I62" s="231">
        <f>' Residential- CSS'!I50+' CPS-SEP 1'!I50+'CPS-SEP 2'!I50</f>
        <v>0</v>
      </c>
      <c r="L62" s="10" t="s">
        <v>121</v>
      </c>
      <c r="M62" s="160" t="s">
        <v>84</v>
      </c>
    </row>
    <row r="63" spans="1:13" x14ac:dyDescent="0.2">
      <c r="B63" s="10"/>
      <c r="C63" s="157"/>
      <c r="E63" s="79" t="s">
        <v>31</v>
      </c>
      <c r="F63" s="97" t="s">
        <v>165</v>
      </c>
      <c r="G63" s="62"/>
      <c r="H63" s="227"/>
      <c r="I63" s="231">
        <f>' Residential- CSS'!I51+' CPS-SEP 1'!I51+'CPS-SEP 2'!I51</f>
        <v>0</v>
      </c>
      <c r="L63" s="165"/>
      <c r="M63" s="160"/>
    </row>
    <row r="64" spans="1:13" x14ac:dyDescent="0.2">
      <c r="B64" s="171" t="s">
        <v>158</v>
      </c>
      <c r="C64" s="352">
        <f>SUM(C57:C63)</f>
        <v>0</v>
      </c>
      <c r="E64" s="57" t="s">
        <v>49</v>
      </c>
      <c r="F64" s="97" t="s">
        <v>165</v>
      </c>
      <c r="G64" s="61"/>
      <c r="H64" s="223"/>
      <c r="I64" s="231">
        <f>' Residential- CSS'!I52+' CPS-SEP 1'!I52+'CPS-SEP 2'!I52</f>
        <v>0</v>
      </c>
      <c r="L64" s="371" t="s">
        <v>122</v>
      </c>
      <c r="M64" s="372">
        <v>2.71</v>
      </c>
    </row>
    <row r="65" spans="2:13" x14ac:dyDescent="0.2">
      <c r="B65" s="10"/>
      <c r="C65" s="157"/>
      <c r="E65" s="79" t="s">
        <v>31</v>
      </c>
      <c r="F65" s="97" t="s">
        <v>165</v>
      </c>
      <c r="G65" s="61"/>
      <c r="H65" s="61"/>
      <c r="I65" s="231">
        <f>' Residential- CSS'!I53+' CPS-SEP 1'!I53+'CPS-SEP 2'!I53</f>
        <v>0</v>
      </c>
      <c r="L65" s="371" t="s">
        <v>123</v>
      </c>
      <c r="M65" s="372">
        <v>4.3599999999999994</v>
      </c>
    </row>
    <row r="66" spans="2:13" ht="15" x14ac:dyDescent="0.35">
      <c r="B66" s="171" t="s">
        <v>173</v>
      </c>
      <c r="C66" s="354">
        <f>C22-C64</f>
        <v>0</v>
      </c>
      <c r="E66" s="79" t="s">
        <v>31</v>
      </c>
      <c r="F66" s="97" t="s">
        <v>165</v>
      </c>
      <c r="G66" s="61"/>
      <c r="H66" s="61"/>
      <c r="I66" s="231">
        <f>' Residential- CSS'!I54+' CPS-SEP 1'!I54+'CPS-SEP 2'!I54</f>
        <v>0</v>
      </c>
      <c r="L66" s="10" t="s">
        <v>54</v>
      </c>
      <c r="M66" s="158">
        <v>6.5400000000000009</v>
      </c>
    </row>
    <row r="67" spans="2:13" ht="13.5" thickBot="1" x14ac:dyDescent="0.25">
      <c r="E67" s="58" t="s">
        <v>51</v>
      </c>
      <c r="F67" s="59"/>
      <c r="G67" s="59"/>
      <c r="H67" s="59"/>
      <c r="I67" s="232">
        <f>SUM(I61:I66)</f>
        <v>0</v>
      </c>
      <c r="L67" s="10" t="s">
        <v>111</v>
      </c>
      <c r="M67" s="158">
        <v>7.5200000000000005</v>
      </c>
    </row>
    <row r="68" spans="2:13" x14ac:dyDescent="0.2">
      <c r="B68" s="181" t="s">
        <v>53</v>
      </c>
      <c r="C68" s="3"/>
      <c r="E68" s="73"/>
      <c r="F68" s="72"/>
      <c r="G68" s="72"/>
      <c r="H68" s="72"/>
      <c r="I68" s="265"/>
      <c r="L68" s="10" t="s">
        <v>112</v>
      </c>
      <c r="M68" s="158">
        <v>6.5400000000000009</v>
      </c>
    </row>
    <row r="69" spans="2:13" x14ac:dyDescent="0.2">
      <c r="B69" s="181"/>
      <c r="C69" s="3"/>
      <c r="E69" s="73"/>
      <c r="F69" s="72"/>
      <c r="G69" s="72"/>
      <c r="H69" s="72"/>
      <c r="I69" s="265"/>
      <c r="L69" s="10" t="s">
        <v>113</v>
      </c>
      <c r="M69" s="158">
        <v>7.5200000000000005</v>
      </c>
    </row>
    <row r="70" spans="2:13" ht="13.5" thickBot="1" x14ac:dyDescent="0.25">
      <c r="B70" s="181"/>
      <c r="C70" s="3"/>
      <c r="L70" s="10"/>
      <c r="M70" s="158"/>
    </row>
    <row r="71" spans="2:13" ht="13.5" thickTop="1" x14ac:dyDescent="0.2">
      <c r="B71" s="1"/>
      <c r="C71" s="3"/>
      <c r="D71" s="136"/>
      <c r="E71" s="387" t="s">
        <v>244</v>
      </c>
      <c r="F71" s="388"/>
      <c r="G71" s="388"/>
      <c r="H71" s="389"/>
      <c r="L71" s="10" t="s">
        <v>114</v>
      </c>
      <c r="M71" s="158">
        <v>7.07</v>
      </c>
    </row>
    <row r="72" spans="2:13" x14ac:dyDescent="0.2">
      <c r="B72" s="1"/>
      <c r="C72" s="3"/>
      <c r="D72" s="215" t="s">
        <v>192</v>
      </c>
      <c r="E72" s="208"/>
      <c r="F72" s="208"/>
      <c r="G72" s="208"/>
      <c r="H72" s="209"/>
      <c r="L72" s="10" t="s">
        <v>115</v>
      </c>
      <c r="M72" s="158">
        <v>7.07</v>
      </c>
    </row>
    <row r="73" spans="2:13" x14ac:dyDescent="0.2">
      <c r="B73" s="1"/>
      <c r="C73" s="3"/>
      <c r="D73" s="145"/>
      <c r="E73" s="146">
        <f>C5</f>
        <v>0</v>
      </c>
      <c r="F73" s="89" t="s">
        <v>26</v>
      </c>
      <c r="G73" s="89" t="s">
        <v>52</v>
      </c>
      <c r="H73" s="94" t="s">
        <v>4</v>
      </c>
    </row>
    <row r="74" spans="2:13" x14ac:dyDescent="0.2">
      <c r="B74" s="1"/>
      <c r="C74" s="3"/>
      <c r="D74" s="132" t="s">
        <v>178</v>
      </c>
      <c r="E74" s="254" t="s">
        <v>68</v>
      </c>
      <c r="F74" s="253">
        <f t="shared" ref="F74:F80" si="0">VLOOKUP(E74,L:M,2,FALSE)</f>
        <v>0</v>
      </c>
      <c r="G74" s="139">
        <v>0</v>
      </c>
      <c r="H74" s="156">
        <f t="shared" ref="H74:H80" si="1">F74*G74</f>
        <v>0</v>
      </c>
    </row>
    <row r="75" spans="2:13" x14ac:dyDescent="0.2">
      <c r="B75" s="1"/>
      <c r="C75" s="3"/>
      <c r="D75" s="132" t="s">
        <v>179</v>
      </c>
      <c r="E75" s="254" t="s">
        <v>175</v>
      </c>
      <c r="F75" s="253">
        <f t="shared" si="0"/>
        <v>0</v>
      </c>
      <c r="G75" s="139">
        <v>0</v>
      </c>
      <c r="H75" s="156">
        <f t="shared" si="1"/>
        <v>0</v>
      </c>
    </row>
    <row r="76" spans="2:13" x14ac:dyDescent="0.2">
      <c r="B76" s="1"/>
      <c r="C76" s="3"/>
      <c r="D76" s="132" t="s">
        <v>180</v>
      </c>
      <c r="E76" s="254" t="s">
        <v>176</v>
      </c>
      <c r="F76" s="253">
        <f t="shared" si="0"/>
        <v>0</v>
      </c>
      <c r="G76" s="139">
        <v>0</v>
      </c>
      <c r="H76" s="156">
        <f t="shared" si="1"/>
        <v>0</v>
      </c>
    </row>
    <row r="77" spans="2:13" x14ac:dyDescent="0.2">
      <c r="B77" s="1"/>
      <c r="C77" s="3"/>
      <c r="D77" s="132" t="s">
        <v>181</v>
      </c>
      <c r="E77" s="254" t="s">
        <v>177</v>
      </c>
      <c r="F77" s="253">
        <f t="shared" si="0"/>
        <v>0</v>
      </c>
      <c r="G77" s="139">
        <v>0</v>
      </c>
      <c r="H77" s="156">
        <f t="shared" si="1"/>
        <v>0</v>
      </c>
    </row>
    <row r="78" spans="2:13" x14ac:dyDescent="0.2">
      <c r="B78" s="1"/>
      <c r="C78" s="3"/>
      <c r="D78" s="132" t="s">
        <v>182</v>
      </c>
      <c r="E78" s="254" t="s">
        <v>176</v>
      </c>
      <c r="F78" s="253">
        <f t="shared" si="0"/>
        <v>0</v>
      </c>
      <c r="G78" s="139">
        <v>0</v>
      </c>
      <c r="H78" s="156">
        <f t="shared" si="1"/>
        <v>0</v>
      </c>
    </row>
    <row r="79" spans="2:13" ht="13.5" thickBot="1" x14ac:dyDescent="0.25">
      <c r="B79" s="1"/>
      <c r="C79" s="1"/>
      <c r="D79" s="132" t="s">
        <v>183</v>
      </c>
      <c r="E79" s="254" t="s">
        <v>176</v>
      </c>
      <c r="F79" s="253">
        <f t="shared" si="0"/>
        <v>0</v>
      </c>
      <c r="G79" s="139">
        <v>0</v>
      </c>
      <c r="H79" s="156">
        <f t="shared" ref="H79" si="2">F79*G79</f>
        <v>0</v>
      </c>
    </row>
    <row r="80" spans="2:13" x14ac:dyDescent="0.2">
      <c r="B80" s="233" t="s">
        <v>307</v>
      </c>
      <c r="C80" s="1"/>
      <c r="D80" s="132" t="s">
        <v>183</v>
      </c>
      <c r="E80" s="254" t="s">
        <v>176</v>
      </c>
      <c r="F80" s="253">
        <f t="shared" si="0"/>
        <v>0</v>
      </c>
      <c r="G80" s="139">
        <v>0</v>
      </c>
      <c r="H80" s="156">
        <f t="shared" si="1"/>
        <v>0</v>
      </c>
    </row>
    <row r="81" spans="2:10" ht="13.5" thickBot="1" x14ac:dyDescent="0.25">
      <c r="B81" s="234">
        <v>44197</v>
      </c>
      <c r="C81" s="3"/>
      <c r="D81" s="135"/>
      <c r="E81" s="131" t="s">
        <v>243</v>
      </c>
      <c r="F81" s="93"/>
      <c r="G81" s="93"/>
      <c r="H81" s="166">
        <f>SUM(H74:H80)</f>
        <v>0</v>
      </c>
    </row>
    <row r="83" spans="2:10" x14ac:dyDescent="0.2">
      <c r="B83" s="147" t="s">
        <v>157</v>
      </c>
      <c r="C83" s="141" t="str">
        <f>IF(C66&gt;1,"Surplus exceeds limits",IF(C66&lt;-1,"Deficit Exceeds Limit","Okay"))</f>
        <v>Okay</v>
      </c>
      <c r="D83" s="271"/>
      <c r="E83" s="382" t="s">
        <v>188</v>
      </c>
      <c r="F83" s="383"/>
      <c r="G83" s="384"/>
      <c r="H83" s="140">
        <f>H75-' Residential- CSS'!C62</f>
        <v>0</v>
      </c>
      <c r="I83" s="272"/>
      <c r="J83" s="20"/>
    </row>
    <row r="84" spans="2:10" x14ac:dyDescent="0.2">
      <c r="B84" s="147" t="s">
        <v>291</v>
      </c>
      <c r="C84" s="143" t="str">
        <f>IF((' Residential- CSS'!C48+' CPS-SEP 1'!C48+'CPS-SEP 2'!C48)&lt;5001,"Okay","Exceeds Limit")</f>
        <v>Okay</v>
      </c>
      <c r="D84" s="271"/>
      <c r="E84" s="382" t="s">
        <v>187</v>
      </c>
      <c r="F84" s="383"/>
      <c r="G84" s="384"/>
      <c r="H84" s="140">
        <f>H76+H77-' CPS-SEP 1'!C62-'CPS-SEP 2'!C62</f>
        <v>0</v>
      </c>
      <c r="I84" s="272"/>
      <c r="J84" s="20"/>
    </row>
    <row r="85" spans="2:10" x14ac:dyDescent="0.2">
      <c r="B85" s="275" t="s">
        <v>286</v>
      </c>
      <c r="C85" s="284" t="str">
        <f>IF(C32&gt;150,"Provide an explanation for exceeding the limit","Okay")</f>
        <v>Okay</v>
      </c>
      <c r="D85" s="274"/>
      <c r="E85" s="382" t="s">
        <v>241</v>
      </c>
      <c r="F85" s="383"/>
      <c r="G85" s="384"/>
      <c r="H85" s="140">
        <f>H78+H79+H80-C62</f>
        <v>0</v>
      </c>
      <c r="I85" s="272"/>
      <c r="J85" s="20"/>
    </row>
    <row r="86" spans="2:10" x14ac:dyDescent="0.2">
      <c r="B86" s="147" t="s">
        <v>281</v>
      </c>
      <c r="C86" s="142" t="str">
        <f>IF(SUM(D59:D60)&lt;0.1201,"Okay","Exceeds Limit")</f>
        <v>Okay</v>
      </c>
      <c r="D86" s="271"/>
      <c r="E86" s="380" t="s">
        <v>236</v>
      </c>
      <c r="F86" s="381"/>
      <c r="G86" s="381"/>
      <c r="H86" s="370">
        <f>' Residential- CSS'!H61+' CPS-SEP 1'!H61+'CPS-SEP 2'!H61</f>
        <v>0</v>
      </c>
      <c r="I86" s="272"/>
      <c r="J86" s="20"/>
    </row>
    <row r="87" spans="2:10" x14ac:dyDescent="0.2">
      <c r="B87" s="147" t="s">
        <v>280</v>
      </c>
      <c r="C87" s="142" t="str">
        <f>IF(SUM(C59:C60)&lt;18001,"Okay","Excceds Limit")</f>
        <v>Okay</v>
      </c>
      <c r="D87" s="10"/>
      <c r="E87" s="266" t="s">
        <v>237</v>
      </c>
      <c r="F87" s="267"/>
      <c r="G87" s="267"/>
      <c r="H87" s="144">
        <f>IFERROR(H86/C57,0)</f>
        <v>0</v>
      </c>
      <c r="I87" s="272"/>
      <c r="J87" s="20"/>
    </row>
    <row r="88" spans="2:10" x14ac:dyDescent="0.2">
      <c r="C88" s="260" t="s">
        <v>282</v>
      </c>
    </row>
  </sheetData>
  <sheetProtection formatColumns="0" formatRows="0"/>
  <mergeCells count="14">
    <mergeCell ref="C8:D8"/>
    <mergeCell ref="C9:D9"/>
    <mergeCell ref="C1:D1"/>
    <mergeCell ref="C4:D4"/>
    <mergeCell ref="C6:D6"/>
    <mergeCell ref="C7:D7"/>
    <mergeCell ref="C5:D5"/>
    <mergeCell ref="E86:G86"/>
    <mergeCell ref="E83:G83"/>
    <mergeCell ref="E84:G84"/>
    <mergeCell ref="E85:G85"/>
    <mergeCell ref="E1:G3"/>
    <mergeCell ref="E71:H71"/>
    <mergeCell ref="F9:G9"/>
  </mergeCells>
  <dataValidations count="7">
    <dataValidation type="list" allowBlank="1" showInputMessage="1" showErrorMessage="1" sqref="E74">
      <formula1>$L$3:$L$11</formula1>
    </dataValidation>
    <dataValidation type="list" allowBlank="1" showInputMessage="1" showErrorMessage="1" sqref="C5">
      <formula1>$N$2:$N$6</formula1>
    </dataValidation>
    <dataValidation type="list" allowBlank="1" showInputMessage="1" showErrorMessage="1" sqref="C61">
      <formula1>$O$8:$O$11</formula1>
    </dataValidation>
    <dataValidation type="list" allowBlank="1" showInputMessage="1" showErrorMessage="1" sqref="E77">
      <formula1>$L$47:$L$53</formula1>
    </dataValidation>
    <dataValidation type="list" allowBlank="1" showInputMessage="1" showErrorMessage="1" sqref="E76">
      <formula1>$L$32:$L$44</formula1>
    </dataValidation>
    <dataValidation type="list" allowBlank="1" showInputMessage="1" showErrorMessage="1" sqref="E75">
      <formula1>$L$12:$L$31</formula1>
    </dataValidation>
    <dataValidation type="list" allowBlank="1" showInputMessage="1" showErrorMessage="1" sqref="E78:E80">
      <formula1>$L$54:$L$62</formula1>
    </dataValidation>
  </dataValidations>
  <hyperlinks>
    <hyperlink ref="A25" location="Definitions!A2" display="6010"/>
    <hyperlink ref="A26" location="Definitions!A3" display="6020"/>
    <hyperlink ref="A27" location="Definitions!A4" display="6030"/>
    <hyperlink ref="A28" location="Definitions!A7" display="6220"/>
    <hyperlink ref="A29" location="Definitions!A8" display="6230"/>
    <hyperlink ref="A30" location="Definitions!A5" display="6100"/>
    <hyperlink ref="A31" location="Definitions!A6" display="6210"/>
    <hyperlink ref="A32" location="Definitions!A12" display="6270"/>
    <hyperlink ref="A33" location="Definitions!A13" display="6280"/>
    <hyperlink ref="A34" location="Definitions!A14" display="6300"/>
    <hyperlink ref="A35" location="Definitions!A15" display="6410"/>
    <hyperlink ref="A36" location="Definitions!A17" display="6430"/>
    <hyperlink ref="A37" location="Definitions!A18" display="6450"/>
    <hyperlink ref="A38" location="Definitions!A20" display="6470"/>
    <hyperlink ref="A39" location="Definitions!A21" display="6510"/>
    <hyperlink ref="A40" location="Definitions!A22" display="6520"/>
    <hyperlink ref="A41" location="Definitions!A23" display="6530"/>
    <hyperlink ref="A42" location="Definitions!A24" display="6540"/>
    <hyperlink ref="A43" location="Definitions!A25" display="6560"/>
    <hyperlink ref="A44" location="Definitions!A27" display="6700"/>
    <hyperlink ref="A45" location="Definitions!A28" display="6800"/>
    <hyperlink ref="A46" location="Definitions!A30" display="7000"/>
    <hyperlink ref="A47" location="Definitions!A31" display="7100"/>
    <hyperlink ref="A48" location="Definitions!A32" display="7200"/>
    <hyperlink ref="A49" location="Definitions!A33" display="7300"/>
    <hyperlink ref="A50" location="Definitions!A34" display="7400"/>
    <hyperlink ref="A51" location="Definitions!A35" display="7500"/>
    <hyperlink ref="A52" location="Definitions!A37" display="7600"/>
    <hyperlink ref="A53" location="Definitions!A38" display="7700"/>
    <hyperlink ref="A54" location="Definitions!A39" display="7900"/>
    <hyperlink ref="A55" location="Definitions!A40" display="8000"/>
    <hyperlink ref="A59" location="Definitions!A42" display="9000"/>
  </hyperlinks>
  <pageMargins left="0.2" right="0.25" top="0.02" bottom="0" header="0.28999999999999998" footer="0.5"/>
  <pageSetup scale="67"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L74"/>
  <sheetViews>
    <sheetView zoomScaleNormal="100" workbookViewId="0">
      <selection activeCell="B3" sqref="B3"/>
    </sheetView>
  </sheetViews>
  <sheetFormatPr defaultColWidth="9.28515625" defaultRowHeight="12.75" x14ac:dyDescent="0.2"/>
  <cols>
    <col min="1" max="1" width="5.85546875" style="211" bestFit="1" customWidth="1"/>
    <col min="2" max="2" width="34.7109375" style="20" bestFit="1" customWidth="1"/>
    <col min="3" max="3" width="13.85546875" style="27" bestFit="1" customWidth="1"/>
    <col min="4" max="4" width="14.5703125" style="20" customWidth="1"/>
    <col min="5" max="5" width="40.140625" style="20" customWidth="1"/>
    <col min="6" max="6" width="9.5703125" style="24" customWidth="1"/>
    <col min="7" max="8" width="12.7109375" style="24" customWidth="1"/>
    <col min="9" max="9" width="11.5703125" style="21" customWidth="1"/>
    <col min="10" max="10" width="9.28515625" style="20"/>
    <col min="11" max="11" width="35.7109375" style="20" bestFit="1" customWidth="1"/>
    <col min="12" max="16384" width="9.28515625" style="20"/>
  </cols>
  <sheetData>
    <row r="1" spans="2:9" ht="15.75" x14ac:dyDescent="0.25">
      <c r="B1" s="74" t="s">
        <v>62</v>
      </c>
    </row>
    <row r="2" spans="2:9" x14ac:dyDescent="0.2">
      <c r="B2" s="23" t="s">
        <v>64</v>
      </c>
      <c r="C2" s="311">
        <f>TOTAL!$C$1</f>
        <v>0</v>
      </c>
      <c r="D2" s="182"/>
    </row>
    <row r="3" spans="2:9" x14ac:dyDescent="0.2">
      <c r="B3" s="75" t="s">
        <v>151</v>
      </c>
      <c r="C3" s="311">
        <f>TOTAL!$C$5</f>
        <v>0</v>
      </c>
      <c r="D3" s="182"/>
    </row>
    <row r="4" spans="2:9" x14ac:dyDescent="0.2">
      <c r="B4" s="25" t="s">
        <v>63</v>
      </c>
      <c r="C4" s="311">
        <f>TOTAL!$C$4</f>
        <v>0</v>
      </c>
      <c r="D4" s="182"/>
    </row>
    <row r="5" spans="2:9" ht="13.5" customHeight="1" thickBot="1" x14ac:dyDescent="0.25">
      <c r="B5" s="19" t="s">
        <v>65</v>
      </c>
      <c r="C5" s="311">
        <f>TOTAL!$C$6</f>
        <v>0</v>
      </c>
      <c r="D5" s="182"/>
    </row>
    <row r="6" spans="2:9" ht="13.5" customHeight="1" x14ac:dyDescent="0.25">
      <c r="B6" s="19" t="s">
        <v>57</v>
      </c>
      <c r="C6" s="216"/>
      <c r="D6" s="1"/>
      <c r="E6" s="269" t="s">
        <v>307</v>
      </c>
    </row>
    <row r="7" spans="2:9" ht="13.5" customHeight="1" thickBot="1" x14ac:dyDescent="0.3">
      <c r="B7" s="19" t="s">
        <v>58</v>
      </c>
      <c r="C7" s="217"/>
      <c r="D7" s="1"/>
      <c r="E7" s="270">
        <v>44197</v>
      </c>
    </row>
    <row r="9" spans="2:9" ht="13.5" customHeight="1" x14ac:dyDescent="0.2">
      <c r="B9" s="31"/>
    </row>
    <row r="10" spans="2:9" ht="13.5" customHeight="1" x14ac:dyDescent="0.2">
      <c r="B10" s="76" t="s">
        <v>5</v>
      </c>
    </row>
    <row r="11" spans="2:9" ht="13.5" thickBot="1" x14ac:dyDescent="0.25">
      <c r="C11" s="36"/>
    </row>
    <row r="12" spans="2:9" x14ac:dyDescent="0.2">
      <c r="B12" s="37"/>
      <c r="E12" s="112" t="s">
        <v>0</v>
      </c>
      <c r="F12" s="399" t="s">
        <v>305</v>
      </c>
      <c r="G12" s="400"/>
      <c r="H12" s="222"/>
      <c r="I12" s="110"/>
    </row>
    <row r="13" spans="2:9" ht="25.5" x14ac:dyDescent="0.2">
      <c r="B13" s="77"/>
      <c r="D13" s="38"/>
      <c r="E13" s="53" t="s">
        <v>1</v>
      </c>
      <c r="F13" s="29" t="s">
        <v>2</v>
      </c>
      <c r="G13" s="30" t="s">
        <v>3</v>
      </c>
      <c r="H13" s="224" t="s">
        <v>247</v>
      </c>
      <c r="I13" s="111" t="s">
        <v>4</v>
      </c>
    </row>
    <row r="14" spans="2:9" ht="12.75" customHeight="1" x14ac:dyDescent="0.2">
      <c r="C14" s="36"/>
      <c r="E14" s="4" t="s">
        <v>271</v>
      </c>
      <c r="F14" s="365"/>
      <c r="G14" s="366"/>
      <c r="H14" s="365"/>
      <c r="I14" s="313">
        <f>F14*G14*H14</f>
        <v>0</v>
      </c>
    </row>
    <row r="15" spans="2:9" ht="12.75" customHeight="1" x14ac:dyDescent="0.2">
      <c r="B15" s="37" t="s">
        <v>146</v>
      </c>
      <c r="C15" s="13" t="s">
        <v>147</v>
      </c>
      <c r="E15" s="4" t="s">
        <v>271</v>
      </c>
      <c r="F15" s="365"/>
      <c r="G15" s="366"/>
      <c r="H15" s="365"/>
      <c r="I15" s="313">
        <f t="shared" ref="I15:I22" si="0">F15*G15*H15</f>
        <v>0</v>
      </c>
    </row>
    <row r="16" spans="2:9" ht="12.75" customHeight="1" x14ac:dyDescent="0.2">
      <c r="B16" s="37"/>
      <c r="C16" s="5"/>
      <c r="E16" s="4" t="s">
        <v>271</v>
      </c>
      <c r="F16" s="365"/>
      <c r="G16" s="366"/>
      <c r="H16" s="365"/>
      <c r="I16" s="313">
        <f t="shared" si="0"/>
        <v>0</v>
      </c>
    </row>
    <row r="17" spans="1:11" ht="12.75" customHeight="1" x14ac:dyDescent="0.2">
      <c r="B17" s="37"/>
      <c r="C17" s="5"/>
      <c r="E17" s="4" t="s">
        <v>272</v>
      </c>
      <c r="F17" s="365"/>
      <c r="G17" s="366"/>
      <c r="H17" s="365"/>
      <c r="I17" s="313">
        <f t="shared" si="0"/>
        <v>0</v>
      </c>
    </row>
    <row r="18" spans="1:11" ht="12.75" customHeight="1" x14ac:dyDescent="0.2">
      <c r="B18" s="37" t="s">
        <v>31</v>
      </c>
      <c r="C18" s="351"/>
      <c r="E18" s="4"/>
      <c r="F18" s="365"/>
      <c r="G18" s="366"/>
      <c r="H18" s="365"/>
      <c r="I18" s="313">
        <f t="shared" si="0"/>
        <v>0</v>
      </c>
    </row>
    <row r="19" spans="1:11" x14ac:dyDescent="0.2">
      <c r="C19" s="43"/>
      <c r="E19" s="4"/>
      <c r="F19" s="365"/>
      <c r="G19" s="366"/>
      <c r="H19" s="365"/>
      <c r="I19" s="313">
        <f t="shared" si="0"/>
        <v>0</v>
      </c>
    </row>
    <row r="20" spans="1:11" x14ac:dyDescent="0.2">
      <c r="B20" s="45" t="s">
        <v>6</v>
      </c>
      <c r="C20" s="162" t="s">
        <v>193</v>
      </c>
      <c r="E20" s="137" t="s">
        <v>184</v>
      </c>
      <c r="F20" s="365"/>
      <c r="G20" s="366"/>
      <c r="H20" s="365"/>
      <c r="I20" s="313">
        <f t="shared" si="0"/>
        <v>0</v>
      </c>
    </row>
    <row r="21" spans="1:11" x14ac:dyDescent="0.2">
      <c r="B21" s="45"/>
      <c r="C21" s="6"/>
      <c r="E21" s="137" t="s">
        <v>185</v>
      </c>
      <c r="F21" s="365"/>
      <c r="G21" s="366"/>
      <c r="H21" s="365"/>
      <c r="I21" s="313">
        <f t="shared" si="0"/>
        <v>0</v>
      </c>
    </row>
    <row r="22" spans="1:11" x14ac:dyDescent="0.2">
      <c r="B22" s="63" t="s">
        <v>7</v>
      </c>
      <c r="C22" s="6"/>
      <c r="E22" s="4" t="s">
        <v>240</v>
      </c>
      <c r="F22" s="365"/>
      <c r="G22" s="366"/>
      <c r="H22" s="365"/>
      <c r="I22" s="313">
        <f t="shared" si="0"/>
        <v>0</v>
      </c>
    </row>
    <row r="23" spans="1:11" ht="13.5" thickBot="1" x14ac:dyDescent="0.25">
      <c r="A23" s="218">
        <v>6010</v>
      </c>
      <c r="B23" s="120" t="s">
        <v>8</v>
      </c>
      <c r="C23" s="308">
        <f>I23</f>
        <v>0</v>
      </c>
      <c r="E23" s="55" t="s">
        <v>9</v>
      </c>
      <c r="F23" s="51"/>
      <c r="G23" s="51"/>
      <c r="H23" s="51"/>
      <c r="I23" s="314">
        <f>SUM(I14:I22)</f>
        <v>0</v>
      </c>
      <c r="J23" s="33"/>
    </row>
    <row r="24" spans="1:11" x14ac:dyDescent="0.2">
      <c r="A24" s="218">
        <v>6020</v>
      </c>
      <c r="B24" s="37" t="s">
        <v>277</v>
      </c>
      <c r="C24" s="194">
        <f>C23*D24</f>
        <v>0</v>
      </c>
      <c r="D24" s="14"/>
      <c r="I24" s="20"/>
      <c r="J24" s="33"/>
      <c r="K24" s="35"/>
    </row>
    <row r="25" spans="1:11" ht="13.5" thickBot="1" x14ac:dyDescent="0.25">
      <c r="A25" s="218">
        <v>6030</v>
      </c>
      <c r="B25" s="37" t="s">
        <v>278</v>
      </c>
      <c r="C25" s="194">
        <f>C23*D25</f>
        <v>0</v>
      </c>
      <c r="D25" s="14"/>
      <c r="I25" s="20"/>
      <c r="J25" s="33"/>
    </row>
    <row r="26" spans="1:11" x14ac:dyDescent="0.2">
      <c r="A26" s="218">
        <v>6220</v>
      </c>
      <c r="B26" s="279" t="s">
        <v>10</v>
      </c>
      <c r="C26" s="363">
        <f>H32</f>
        <v>0</v>
      </c>
      <c r="E26" s="276" t="s">
        <v>11</v>
      </c>
      <c r="F26" s="277"/>
      <c r="G26" s="277"/>
      <c r="H26" s="278"/>
      <c r="I26" s="20"/>
      <c r="J26" s="33"/>
    </row>
    <row r="27" spans="1:11" x14ac:dyDescent="0.2">
      <c r="A27" s="218">
        <v>6230</v>
      </c>
      <c r="B27" s="22" t="s">
        <v>299</v>
      </c>
      <c r="C27" s="248"/>
      <c r="E27" s="53" t="s">
        <v>13</v>
      </c>
      <c r="F27" s="29" t="s">
        <v>14</v>
      </c>
      <c r="G27" s="29" t="s">
        <v>15</v>
      </c>
      <c r="H27" s="280" t="s">
        <v>4</v>
      </c>
      <c r="I27" s="20"/>
      <c r="J27" s="33"/>
    </row>
    <row r="28" spans="1:11" x14ac:dyDescent="0.2">
      <c r="A28" s="218">
        <v>6100</v>
      </c>
      <c r="B28" s="20" t="s">
        <v>12</v>
      </c>
      <c r="C28" s="248"/>
      <c r="E28" s="4"/>
      <c r="F28" s="312"/>
      <c r="G28" s="2"/>
      <c r="H28" s="315">
        <f t="shared" ref="H28" si="1">F28*G28</f>
        <v>0</v>
      </c>
      <c r="I28" s="20"/>
      <c r="J28" s="33"/>
    </row>
    <row r="29" spans="1:11" x14ac:dyDescent="0.2">
      <c r="A29" s="218">
        <v>6210</v>
      </c>
      <c r="B29" s="22" t="s">
        <v>284</v>
      </c>
      <c r="C29" s="248"/>
      <c r="E29" s="4"/>
      <c r="F29" s="312"/>
      <c r="G29" s="2"/>
      <c r="H29" s="315">
        <f>F29*G29</f>
        <v>0</v>
      </c>
      <c r="I29" s="24"/>
      <c r="K29" s="33"/>
    </row>
    <row r="30" spans="1:11" x14ac:dyDescent="0.2">
      <c r="A30" s="218">
        <v>6270</v>
      </c>
      <c r="B30" s="20" t="s">
        <v>16</v>
      </c>
      <c r="C30" s="309"/>
      <c r="E30" s="4"/>
      <c r="F30" s="312"/>
      <c r="G30" s="2"/>
      <c r="H30" s="315">
        <f>F30*G30</f>
        <v>0</v>
      </c>
      <c r="I30" s="8"/>
      <c r="K30" s="33"/>
    </row>
    <row r="31" spans="1:11" x14ac:dyDescent="0.2">
      <c r="A31" s="218">
        <v>6280</v>
      </c>
      <c r="B31" s="22" t="s">
        <v>167</v>
      </c>
      <c r="C31" s="309"/>
      <c r="E31" s="4"/>
      <c r="F31" s="312"/>
      <c r="G31" s="362"/>
      <c r="H31" s="315">
        <f>F31*G31</f>
        <v>0</v>
      </c>
      <c r="I31" s="8"/>
      <c r="K31" s="33"/>
    </row>
    <row r="32" spans="1:11" ht="13.5" thickBot="1" x14ac:dyDescent="0.25">
      <c r="A32" s="218">
        <v>6300</v>
      </c>
      <c r="B32" s="20" t="s">
        <v>17</v>
      </c>
      <c r="C32" s="248"/>
      <c r="D32" s="52"/>
      <c r="E32" s="281" t="s">
        <v>24</v>
      </c>
      <c r="F32" s="282"/>
      <c r="G32" s="282"/>
      <c r="H32" s="316">
        <f>SUM(H28:H31)</f>
        <v>0</v>
      </c>
      <c r="I32" s="8"/>
      <c r="K32" s="33"/>
    </row>
    <row r="33" spans="1:11" x14ac:dyDescent="0.2">
      <c r="A33" s="218">
        <v>6410</v>
      </c>
      <c r="B33" s="22" t="s">
        <v>136</v>
      </c>
      <c r="C33" s="248"/>
      <c r="E33" s="250"/>
      <c r="F33" s="263"/>
      <c r="G33" s="263"/>
      <c r="H33" s="263"/>
      <c r="I33" s="8"/>
      <c r="K33" s="33"/>
    </row>
    <row r="34" spans="1:11" x14ac:dyDescent="0.2">
      <c r="A34" s="218">
        <v>6430</v>
      </c>
      <c r="B34" s="22" t="s">
        <v>137</v>
      </c>
      <c r="C34" s="248"/>
      <c r="E34" s="250"/>
      <c r="F34" s="263"/>
      <c r="G34" s="263"/>
      <c r="H34" s="263"/>
      <c r="I34" s="8"/>
      <c r="K34" s="33"/>
    </row>
    <row r="35" spans="1:11" x14ac:dyDescent="0.2">
      <c r="A35" s="218">
        <v>6450</v>
      </c>
      <c r="B35" s="22" t="s">
        <v>174</v>
      </c>
      <c r="C35" s="248"/>
      <c r="E35" s="84"/>
      <c r="F35" s="8"/>
      <c r="G35" s="8"/>
      <c r="H35" s="8"/>
      <c r="I35" s="8"/>
      <c r="K35" s="33"/>
    </row>
    <row r="36" spans="1:11" x14ac:dyDescent="0.2">
      <c r="A36" s="218">
        <v>6470</v>
      </c>
      <c r="B36" s="22" t="s">
        <v>138</v>
      </c>
      <c r="C36" s="248"/>
      <c r="I36" s="24"/>
      <c r="K36" s="33"/>
    </row>
    <row r="37" spans="1:11" x14ac:dyDescent="0.2">
      <c r="A37" s="218">
        <v>6510</v>
      </c>
      <c r="B37" s="20" t="s">
        <v>23</v>
      </c>
      <c r="C37" s="309"/>
      <c r="I37" s="20"/>
      <c r="J37" s="33"/>
    </row>
    <row r="38" spans="1:11" ht="13.5" thickBot="1" x14ac:dyDescent="0.25">
      <c r="A38" s="218">
        <v>6520</v>
      </c>
      <c r="B38" s="22" t="s">
        <v>139</v>
      </c>
      <c r="C38" s="248"/>
      <c r="I38" s="22"/>
      <c r="J38" s="47"/>
    </row>
    <row r="39" spans="1:11" x14ac:dyDescent="0.2">
      <c r="A39" s="218">
        <v>6530</v>
      </c>
      <c r="B39" s="78" t="s">
        <v>34</v>
      </c>
      <c r="C39" s="364">
        <f>H44</f>
        <v>0</v>
      </c>
      <c r="E39" s="113" t="s">
        <v>196</v>
      </c>
      <c r="F39" s="114" t="s">
        <v>35</v>
      </c>
      <c r="G39" s="114" t="s">
        <v>36</v>
      </c>
      <c r="H39" s="115" t="s">
        <v>4</v>
      </c>
      <c r="I39" s="20"/>
      <c r="J39" s="47"/>
    </row>
    <row r="40" spans="1:11" x14ac:dyDescent="0.2">
      <c r="A40" s="218">
        <v>6540</v>
      </c>
      <c r="B40" s="20" t="s">
        <v>27</v>
      </c>
      <c r="C40" s="248"/>
      <c r="E40" s="96"/>
      <c r="F40" s="317"/>
      <c r="G40" s="348"/>
      <c r="H40" s="318">
        <f>F40*G40</f>
        <v>0</v>
      </c>
      <c r="I40" s="22"/>
      <c r="J40" s="47"/>
    </row>
    <row r="41" spans="1:11" x14ac:dyDescent="0.2">
      <c r="A41" s="218">
        <v>6560</v>
      </c>
      <c r="B41" s="20" t="s">
        <v>28</v>
      </c>
      <c r="C41" s="248"/>
      <c r="E41" s="96"/>
      <c r="F41" s="317"/>
      <c r="G41" s="348"/>
      <c r="H41" s="318">
        <f>F41*G41</f>
        <v>0</v>
      </c>
      <c r="I41" s="20"/>
      <c r="J41" s="47"/>
    </row>
    <row r="42" spans="1:11" x14ac:dyDescent="0.2">
      <c r="A42" s="218">
        <v>6700</v>
      </c>
      <c r="B42" s="20" t="s">
        <v>29</v>
      </c>
      <c r="C42" s="248"/>
      <c r="E42" s="202" t="s">
        <v>40</v>
      </c>
      <c r="F42" s="317"/>
      <c r="G42" s="348"/>
      <c r="H42" s="318">
        <f>F42*G42</f>
        <v>0</v>
      </c>
      <c r="I42" s="20"/>
      <c r="J42" s="47"/>
    </row>
    <row r="43" spans="1:11" x14ac:dyDescent="0.2">
      <c r="A43" s="218">
        <v>6800</v>
      </c>
      <c r="B43" s="20" t="s">
        <v>30</v>
      </c>
      <c r="C43" s="248"/>
      <c r="E43" s="202" t="s">
        <v>42</v>
      </c>
      <c r="F43" s="317"/>
      <c r="G43" s="348"/>
      <c r="H43" s="318">
        <f>F43*G43</f>
        <v>0</v>
      </c>
      <c r="I43" s="24"/>
      <c r="K43" s="33"/>
    </row>
    <row r="44" spans="1:11" ht="13.5" thickBot="1" x14ac:dyDescent="0.25">
      <c r="A44" s="218">
        <v>7000</v>
      </c>
      <c r="B44" s="20" t="s">
        <v>32</v>
      </c>
      <c r="C44" s="248"/>
      <c r="E44" s="58" t="s">
        <v>44</v>
      </c>
      <c r="F44" s="59"/>
      <c r="G44" s="59"/>
      <c r="H44" s="319">
        <f>SUM(H40:H43)</f>
        <v>0</v>
      </c>
      <c r="K44" s="33"/>
    </row>
    <row r="45" spans="1:11" x14ac:dyDescent="0.2">
      <c r="A45" s="218">
        <v>7100</v>
      </c>
      <c r="B45" s="20" t="s">
        <v>33</v>
      </c>
      <c r="C45" s="248"/>
      <c r="K45" s="47"/>
    </row>
    <row r="46" spans="1:11" x14ac:dyDescent="0.2">
      <c r="A46" s="218">
        <v>7200</v>
      </c>
      <c r="B46" s="22" t="s">
        <v>140</v>
      </c>
      <c r="C46" s="248"/>
      <c r="K46" s="47"/>
    </row>
    <row r="47" spans="1:11" ht="13.5" thickBot="1" x14ac:dyDescent="0.25">
      <c r="A47" s="218">
        <v>7300</v>
      </c>
      <c r="B47" s="20" t="s">
        <v>38</v>
      </c>
      <c r="C47" s="248"/>
      <c r="K47" s="47"/>
    </row>
    <row r="48" spans="1:11" x14ac:dyDescent="0.2">
      <c r="A48" s="218">
        <v>7400</v>
      </c>
      <c r="B48" s="80" t="s">
        <v>19</v>
      </c>
      <c r="C48" s="359">
        <f>I55</f>
        <v>0</v>
      </c>
      <c r="E48" s="105" t="s">
        <v>46</v>
      </c>
      <c r="F48" s="106" t="s">
        <v>26</v>
      </c>
      <c r="G48" s="106" t="s">
        <v>47</v>
      </c>
      <c r="H48" s="225" t="s">
        <v>247</v>
      </c>
      <c r="I48" s="107" t="s">
        <v>4</v>
      </c>
      <c r="K48" s="47"/>
    </row>
    <row r="49" spans="1:11" x14ac:dyDescent="0.2">
      <c r="A49" s="218">
        <v>7500</v>
      </c>
      <c r="B49" s="20" t="s">
        <v>39</v>
      </c>
      <c r="C49" s="248"/>
      <c r="E49" s="202" t="s">
        <v>50</v>
      </c>
      <c r="F49" s="164"/>
      <c r="G49" s="320"/>
      <c r="H49" s="320"/>
      <c r="I49" s="321">
        <f>F49*G49*H49</f>
        <v>0</v>
      </c>
      <c r="K49" s="47"/>
    </row>
    <row r="50" spans="1:11" x14ac:dyDescent="0.2">
      <c r="A50" s="218">
        <v>7600</v>
      </c>
      <c r="B50" s="22" t="s">
        <v>141</v>
      </c>
      <c r="C50" s="248"/>
      <c r="E50" s="12" t="s">
        <v>166</v>
      </c>
      <c r="F50" s="164"/>
      <c r="G50" s="320"/>
      <c r="H50" s="320"/>
      <c r="I50" s="321">
        <f t="shared" ref="I50:I54" si="2">F50*G50*H50</f>
        <v>0</v>
      </c>
      <c r="K50" s="47"/>
    </row>
    <row r="51" spans="1:11" x14ac:dyDescent="0.2">
      <c r="A51" s="218">
        <v>7700</v>
      </c>
      <c r="B51" s="20" t="s">
        <v>43</v>
      </c>
      <c r="C51" s="248"/>
      <c r="E51" s="12" t="s">
        <v>31</v>
      </c>
      <c r="F51" s="164"/>
      <c r="G51" s="320"/>
      <c r="H51" s="320"/>
      <c r="I51" s="321">
        <f t="shared" si="2"/>
        <v>0</v>
      </c>
      <c r="K51" s="47"/>
    </row>
    <row r="52" spans="1:11" x14ac:dyDescent="0.2">
      <c r="A52" s="218">
        <v>7900</v>
      </c>
      <c r="B52" s="20" t="s">
        <v>45</v>
      </c>
      <c r="C52" s="248"/>
      <c r="E52" s="202" t="s">
        <v>49</v>
      </c>
      <c r="F52" s="164"/>
      <c r="G52" s="320"/>
      <c r="H52" s="320"/>
      <c r="I52" s="321">
        <f t="shared" si="2"/>
        <v>0</v>
      </c>
      <c r="K52" s="33"/>
    </row>
    <row r="53" spans="1:11" x14ac:dyDescent="0.2">
      <c r="A53" s="218">
        <v>8000</v>
      </c>
      <c r="B53" s="20" t="s">
        <v>48</v>
      </c>
      <c r="C53" s="360"/>
      <c r="E53" s="12" t="s">
        <v>31</v>
      </c>
      <c r="F53" s="164"/>
      <c r="G53" s="320"/>
      <c r="H53" s="320"/>
      <c r="I53" s="321">
        <f t="shared" si="2"/>
        <v>0</v>
      </c>
      <c r="K53" s="47"/>
    </row>
    <row r="54" spans="1:11" x14ac:dyDescent="0.2">
      <c r="A54" s="219"/>
      <c r="C54" s="6"/>
      <c r="E54" s="12" t="s">
        <v>31</v>
      </c>
      <c r="F54" s="164"/>
      <c r="G54" s="320"/>
      <c r="H54" s="320"/>
      <c r="I54" s="321">
        <f t="shared" si="2"/>
        <v>0</v>
      </c>
      <c r="K54" s="47"/>
    </row>
    <row r="55" spans="1:11" ht="13.5" thickBot="1" x14ac:dyDescent="0.25">
      <c r="A55" s="219"/>
      <c r="B55" s="20" t="s">
        <v>55</v>
      </c>
      <c r="C55" s="194">
        <f>SUM(C23:C53)</f>
        <v>0</v>
      </c>
      <c r="E55" s="58" t="s">
        <v>51</v>
      </c>
      <c r="F55" s="59"/>
      <c r="G55" s="59"/>
      <c r="H55" s="59"/>
      <c r="I55" s="322">
        <f>SUM(I49:I54)</f>
        <v>0</v>
      </c>
      <c r="K55" s="47"/>
    </row>
    <row r="56" spans="1:11" x14ac:dyDescent="0.2">
      <c r="A56" s="219"/>
      <c r="C56" s="194"/>
      <c r="D56" s="221" t="s">
        <v>246</v>
      </c>
      <c r="I56" s="24"/>
    </row>
    <row r="57" spans="1:11" x14ac:dyDescent="0.2">
      <c r="A57" s="218">
        <v>9000</v>
      </c>
      <c r="B57" s="22" t="s">
        <v>197</v>
      </c>
      <c r="C57" s="194">
        <f>(C55)*D57</f>
        <v>0</v>
      </c>
      <c r="D57" s="14"/>
      <c r="E57" s="183" t="s">
        <v>169</v>
      </c>
      <c r="F57" s="184" t="str">
        <f>IF(I55&gt;5000,"Transportation exceeds the cap","Cap not exceed")</f>
        <v>Cap not exceed</v>
      </c>
      <c r="G57" s="185"/>
      <c r="H57" s="185"/>
      <c r="I57" s="220"/>
    </row>
    <row r="58" spans="1:11" x14ac:dyDescent="0.2">
      <c r="A58" s="219"/>
      <c r="B58" s="22" t="s">
        <v>61</v>
      </c>
      <c r="C58" s="194">
        <f>(C55)*D58</f>
        <v>0</v>
      </c>
      <c r="D58" s="14"/>
      <c r="F58" s="47"/>
      <c r="G58" s="20"/>
      <c r="H58" s="20"/>
      <c r="I58" s="20"/>
    </row>
    <row r="59" spans="1:11" x14ac:dyDescent="0.2">
      <c r="A59" s="219"/>
      <c r="B59" s="81" t="s">
        <v>134</v>
      </c>
      <c r="C59" s="13" t="s">
        <v>135</v>
      </c>
    </row>
    <row r="60" spans="1:11" x14ac:dyDescent="0.2">
      <c r="B60" s="81" t="s">
        <v>163</v>
      </c>
      <c r="C60" s="15" t="s">
        <v>135</v>
      </c>
      <c r="E60" s="22" t="s">
        <v>237</v>
      </c>
      <c r="F60" s="47"/>
      <c r="G60" s="20"/>
      <c r="H60" s="138">
        <f>IFERROR(((I20+I21)*(1+(D24+D25))+C50+C47+C46+C45+C44+C43+C42+C38+C37+C36+C35+C34+C33)/C55,0)</f>
        <v>0</v>
      </c>
    </row>
    <row r="61" spans="1:11" x14ac:dyDescent="0.2">
      <c r="C61" s="119"/>
      <c r="E61" s="22" t="s">
        <v>236</v>
      </c>
      <c r="F61" s="47"/>
      <c r="G61" s="20"/>
      <c r="H61" s="26">
        <f>((I21+I20)*((1+D25+D24))+C50+C47+C46+C42+C45+C44+C43+C38+C33+C37+C36+C35+C34)</f>
        <v>0</v>
      </c>
      <c r="I61" s="20"/>
    </row>
    <row r="62" spans="1:11" x14ac:dyDescent="0.2">
      <c r="B62" s="20" t="s">
        <v>56</v>
      </c>
      <c r="C62" s="307">
        <f>SUM(C55:C61)</f>
        <v>0</v>
      </c>
      <c r="F62" s="47"/>
      <c r="G62" s="20"/>
      <c r="H62" s="20"/>
      <c r="I62" s="20"/>
    </row>
    <row r="63" spans="1:11" x14ac:dyDescent="0.2">
      <c r="C63" s="6"/>
      <c r="F63" s="47"/>
      <c r="G63" s="20"/>
      <c r="H63" s="20"/>
      <c r="I63" s="20"/>
    </row>
    <row r="64" spans="1:11" x14ac:dyDescent="0.2">
      <c r="B64" s="63"/>
      <c r="C64" s="6"/>
      <c r="F64" s="47"/>
      <c r="G64" s="20"/>
      <c r="H64" s="20"/>
      <c r="I64" s="20"/>
    </row>
    <row r="65" spans="2:12" x14ac:dyDescent="0.2">
      <c r="E65" s="82"/>
      <c r="F65" s="9"/>
      <c r="G65" s="9"/>
      <c r="H65" s="9"/>
      <c r="I65" s="9"/>
      <c r="K65" s="33"/>
    </row>
    <row r="66" spans="2:12" x14ac:dyDescent="0.2">
      <c r="B66" s="63" t="s">
        <v>53</v>
      </c>
      <c r="K66" s="47"/>
      <c r="L66" s="31"/>
    </row>
    <row r="67" spans="2:12" x14ac:dyDescent="0.2">
      <c r="B67" s="1"/>
      <c r="C67" s="3"/>
      <c r="D67" s="1"/>
      <c r="E67" s="1"/>
      <c r="K67" s="47"/>
    </row>
    <row r="68" spans="2:12" x14ac:dyDescent="0.2">
      <c r="B68" s="1"/>
      <c r="C68" s="3"/>
      <c r="D68" s="1"/>
      <c r="E68" s="1"/>
      <c r="K68" s="47"/>
    </row>
    <row r="69" spans="2:12" x14ac:dyDescent="0.2">
      <c r="B69" s="1"/>
      <c r="C69" s="3"/>
      <c r="D69" s="1"/>
      <c r="E69" s="1"/>
    </row>
    <row r="70" spans="2:12" x14ac:dyDescent="0.2">
      <c r="B70" s="1"/>
      <c r="C70" s="3"/>
      <c r="D70" s="1"/>
      <c r="E70" s="1"/>
    </row>
    <row r="71" spans="2:12" x14ac:dyDescent="0.2">
      <c r="B71" s="1"/>
      <c r="C71" s="3"/>
      <c r="D71" s="1"/>
      <c r="E71" s="1"/>
    </row>
    <row r="72" spans="2:12" x14ac:dyDescent="0.2">
      <c r="B72" s="1"/>
      <c r="C72" s="3"/>
      <c r="D72" s="1"/>
      <c r="E72" s="1"/>
    </row>
    <row r="73" spans="2:12" x14ac:dyDescent="0.2">
      <c r="B73" s="1"/>
      <c r="C73" s="3"/>
      <c r="D73" s="1"/>
      <c r="E73" s="1"/>
    </row>
    <row r="74" spans="2:12" x14ac:dyDescent="0.2">
      <c r="B74" s="1"/>
      <c r="C74" s="3"/>
      <c r="D74" s="1"/>
      <c r="E74" s="1"/>
    </row>
  </sheetData>
  <sheetProtection formatColumns="0" formatRows="0"/>
  <mergeCells count="1">
    <mergeCell ref="F12:G12"/>
  </mergeCells>
  <hyperlinks>
    <hyperlink ref="A23" location="Definitions!A2" display="6010"/>
    <hyperlink ref="A24" location="Definitions!A3" display="6020"/>
    <hyperlink ref="A25" location="Definitions!A4" display="6030"/>
    <hyperlink ref="A26" location="Definitions!A7" display="6220"/>
    <hyperlink ref="A27" location="Definitions!A8" display="6230"/>
    <hyperlink ref="A28" location="Definitions!A5" display="6100"/>
    <hyperlink ref="A29" location="Definitions!A6" display="6210"/>
    <hyperlink ref="A30" location="Definitions!A12" display="6270"/>
    <hyperlink ref="A31" location="Definitions!A13" display="6280"/>
    <hyperlink ref="A32" location="Definitions!A14" display="6300"/>
    <hyperlink ref="A33" location="Definitions!A15" display="6410"/>
    <hyperlink ref="A34" location="Definitions!A17" display="6430"/>
    <hyperlink ref="A35" location="Definitions!A18" display="6450"/>
    <hyperlink ref="A36" location="Definitions!A20" display="6470"/>
    <hyperlink ref="A37" location="Definitions!A21" display="6510"/>
    <hyperlink ref="A38" location="Definitions!A22" display="6520"/>
    <hyperlink ref="A40" location="Definitions!A24" display="6540"/>
    <hyperlink ref="A41" location="Definitions!A25" display="6560"/>
    <hyperlink ref="A42" location="Definitions!A27" display="6700"/>
    <hyperlink ref="A43" location="Definitions!A28" display="6800"/>
    <hyperlink ref="A44" location="Definitions!A30" display="7000"/>
    <hyperlink ref="A45" location="Definitions!A31" display="7100"/>
    <hyperlink ref="A46" location="Definitions!A32" display="7200"/>
    <hyperlink ref="A47" location="Definitions!A33" display="7300"/>
    <hyperlink ref="A48" location="Definitions!A34" display="7400"/>
    <hyperlink ref="A49" location="Definitions!A35" display="7500"/>
    <hyperlink ref="A50" location="Definitions!A37" display="7600"/>
    <hyperlink ref="A51" location="Definitions!A38" display="7700"/>
    <hyperlink ref="A52" location="Definitions!A39" display="7900"/>
    <hyperlink ref="A53" location="Definitions!A40" display="8000"/>
    <hyperlink ref="A57" location="Definitions!A42" display="9000"/>
    <hyperlink ref="A39" location="Definitions!A23" display="6530"/>
  </hyperlinks>
  <pageMargins left="0.45" right="0.5" top="0.52" bottom="0.25" header="0.28999999999999998" footer="0.5"/>
  <pageSetup scale="63" orientation="portrait" horizontalDpi="4294967293" verticalDpi="4294967293" r:id="rId1"/>
  <headerFooter alignWithMargins="0">
    <oddHeader xml:space="preserve">&amp;C&amp;"Arial,Bold"&amp;14
</oddHeader>
    <oddFooter>&amp;R&amp;D</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5">
    <tabColor rgb="FF66FF33"/>
    <pageSetUpPr fitToPage="1"/>
  </sheetPr>
  <dimension ref="A1:K74"/>
  <sheetViews>
    <sheetView topLeftCell="A24" zoomScale="90" zoomScaleNormal="90" workbookViewId="0">
      <selection activeCell="I9" sqref="I9"/>
    </sheetView>
  </sheetViews>
  <sheetFormatPr defaultColWidth="9.28515625" defaultRowHeight="12.75" x14ac:dyDescent="0.2"/>
  <cols>
    <col min="1" max="1" width="5" style="211" bestFit="1" customWidth="1"/>
    <col min="2" max="2" width="34.7109375" style="20" bestFit="1" customWidth="1"/>
    <col min="3" max="3" width="13.28515625" style="69" customWidth="1"/>
    <col min="4" max="4" width="20.5703125" style="20" bestFit="1" customWidth="1"/>
    <col min="5" max="5" width="38.85546875" style="20" customWidth="1"/>
    <col min="6" max="6" width="9.5703125" style="24" customWidth="1"/>
    <col min="7" max="8" width="12.7109375" style="24" customWidth="1"/>
    <col min="9" max="9" width="11.5703125" style="21" customWidth="1"/>
    <col min="10" max="10" width="9.28515625" style="20"/>
    <col min="11" max="11" width="35.7109375" style="20" bestFit="1" customWidth="1"/>
    <col min="12" max="16384" width="9.28515625" style="20"/>
  </cols>
  <sheetData>
    <row r="1" spans="2:9" ht="15.75" x14ac:dyDescent="0.25">
      <c r="B1" s="74" t="s">
        <v>66</v>
      </c>
    </row>
    <row r="2" spans="2:9" x14ac:dyDescent="0.2">
      <c r="B2" s="23" t="s">
        <v>64</v>
      </c>
      <c r="C2" s="323">
        <f>TOTAL!$C$1</f>
        <v>0</v>
      </c>
    </row>
    <row r="3" spans="2:9" x14ac:dyDescent="0.2">
      <c r="B3" s="75" t="s">
        <v>151</v>
      </c>
      <c r="C3" s="323">
        <f>TOTAL!$C$5</f>
        <v>0</v>
      </c>
    </row>
    <row r="4" spans="2:9" x14ac:dyDescent="0.2">
      <c r="B4" s="25" t="s">
        <v>63</v>
      </c>
      <c r="C4" s="324">
        <f>TOTAL!$C$4</f>
        <v>0</v>
      </c>
    </row>
    <row r="5" spans="2:9" ht="13.5" customHeight="1" x14ac:dyDescent="0.2">
      <c r="B5" s="19" t="s">
        <v>65</v>
      </c>
      <c r="C5" s="325">
        <f>TOTAL!$C$7</f>
        <v>0</v>
      </c>
    </row>
    <row r="6" spans="2:9" ht="13.5" customHeight="1" thickBot="1" x14ac:dyDescent="0.25">
      <c r="B6" s="19" t="s">
        <v>57</v>
      </c>
      <c r="C6" s="66"/>
    </row>
    <row r="7" spans="2:9" ht="13.5" customHeight="1" x14ac:dyDescent="0.25">
      <c r="B7" s="19" t="s">
        <v>58</v>
      </c>
      <c r="C7" s="66"/>
      <c r="E7" s="269" t="s">
        <v>307</v>
      </c>
    </row>
    <row r="8" spans="2:9" ht="16.5" thickBot="1" x14ac:dyDescent="0.3">
      <c r="E8" s="270">
        <v>44197</v>
      </c>
    </row>
    <row r="9" spans="2:9" ht="13.5" customHeight="1" x14ac:dyDescent="0.2">
      <c r="B9" s="31"/>
    </row>
    <row r="10" spans="2:9" ht="13.5" customHeight="1" x14ac:dyDescent="0.2">
      <c r="B10" s="34" t="s">
        <v>5</v>
      </c>
    </row>
    <row r="11" spans="2:9" ht="13.5" thickBot="1" x14ac:dyDescent="0.25">
      <c r="C11" s="68"/>
    </row>
    <row r="12" spans="2:9" x14ac:dyDescent="0.2">
      <c r="B12" s="85"/>
      <c r="E12" s="112" t="s">
        <v>0</v>
      </c>
      <c r="F12" s="399" t="s">
        <v>305</v>
      </c>
      <c r="G12" s="400"/>
      <c r="H12" s="222"/>
      <c r="I12" s="110"/>
    </row>
    <row r="13" spans="2:9" ht="25.5" x14ac:dyDescent="0.2">
      <c r="B13" s="64"/>
      <c r="D13" s="38"/>
      <c r="E13" s="53" t="s">
        <v>1</v>
      </c>
      <c r="F13" s="29" t="s">
        <v>2</v>
      </c>
      <c r="G13" s="30" t="s">
        <v>3</v>
      </c>
      <c r="H13" s="224" t="s">
        <v>247</v>
      </c>
      <c r="I13" s="111" t="s">
        <v>4</v>
      </c>
    </row>
    <row r="14" spans="2:9" ht="12.75" customHeight="1" x14ac:dyDescent="0.2">
      <c r="C14" s="68"/>
      <c r="E14" s="4" t="s">
        <v>271</v>
      </c>
      <c r="F14" s="365"/>
      <c r="G14" s="366"/>
      <c r="H14" s="365"/>
      <c r="I14" s="313">
        <f>F14*G14*H14</f>
        <v>0</v>
      </c>
    </row>
    <row r="15" spans="2:9" ht="12.75" customHeight="1" x14ac:dyDescent="0.2">
      <c r="B15" s="37" t="s">
        <v>146</v>
      </c>
      <c r="C15" s="67" t="s">
        <v>147</v>
      </c>
      <c r="E15" s="4" t="s">
        <v>271</v>
      </c>
      <c r="F15" s="365"/>
      <c r="G15" s="366"/>
      <c r="H15" s="365"/>
      <c r="I15" s="313">
        <f t="shared" ref="I15:I22" si="0">F15*G15*H15</f>
        <v>0</v>
      </c>
    </row>
    <row r="16" spans="2:9" ht="12.75" customHeight="1" x14ac:dyDescent="0.2">
      <c r="B16" s="37"/>
      <c r="C16" s="68"/>
      <c r="E16" s="4" t="s">
        <v>271</v>
      </c>
      <c r="F16" s="365"/>
      <c r="G16" s="366"/>
      <c r="H16" s="365"/>
      <c r="I16" s="313">
        <f t="shared" si="0"/>
        <v>0</v>
      </c>
    </row>
    <row r="17" spans="1:11" ht="12.75" customHeight="1" x14ac:dyDescent="0.2">
      <c r="B17" s="37"/>
      <c r="C17" s="68"/>
      <c r="E17" s="4" t="s">
        <v>272</v>
      </c>
      <c r="F17" s="365"/>
      <c r="G17" s="366"/>
      <c r="H17" s="365"/>
      <c r="I17" s="313">
        <f t="shared" si="0"/>
        <v>0</v>
      </c>
    </row>
    <row r="18" spans="1:11" ht="12.75" customHeight="1" x14ac:dyDescent="0.2">
      <c r="B18" s="37" t="s">
        <v>31</v>
      </c>
      <c r="C18" s="273"/>
      <c r="E18" s="4"/>
      <c r="F18" s="365"/>
      <c r="G18" s="366"/>
      <c r="H18" s="365"/>
      <c r="I18" s="313">
        <f t="shared" si="0"/>
        <v>0</v>
      </c>
    </row>
    <row r="19" spans="1:11" x14ac:dyDescent="0.2">
      <c r="C19" s="87"/>
      <c r="E19" s="4"/>
      <c r="F19" s="365"/>
      <c r="G19" s="366"/>
      <c r="H19" s="365"/>
      <c r="I19" s="313">
        <f t="shared" si="0"/>
        <v>0</v>
      </c>
    </row>
    <row r="20" spans="1:11" ht="15" x14ac:dyDescent="0.35">
      <c r="B20" s="45" t="s">
        <v>6</v>
      </c>
      <c r="C20" s="163" t="s">
        <v>194</v>
      </c>
      <c r="E20" s="259" t="s">
        <v>184</v>
      </c>
      <c r="F20" s="365"/>
      <c r="G20" s="366"/>
      <c r="H20" s="365"/>
      <c r="I20" s="313">
        <f t="shared" si="0"/>
        <v>0</v>
      </c>
    </row>
    <row r="21" spans="1:11" x14ac:dyDescent="0.2">
      <c r="B21" s="45"/>
      <c r="E21" s="259" t="s">
        <v>185</v>
      </c>
      <c r="F21" s="348"/>
      <c r="G21" s="367"/>
      <c r="H21" s="348"/>
      <c r="I21" s="313">
        <f>F21*G21*H21</f>
        <v>0</v>
      </c>
    </row>
    <row r="22" spans="1:11" x14ac:dyDescent="0.2">
      <c r="B22" s="63" t="s">
        <v>7</v>
      </c>
      <c r="E22" s="4" t="s">
        <v>240</v>
      </c>
      <c r="F22" s="365"/>
      <c r="G22" s="366"/>
      <c r="H22" s="365"/>
      <c r="I22" s="313">
        <f t="shared" si="0"/>
        <v>0</v>
      </c>
    </row>
    <row r="23" spans="1:11" ht="13.5" thickBot="1" x14ac:dyDescent="0.25">
      <c r="A23" s="218">
        <v>6010</v>
      </c>
      <c r="B23" s="46" t="s">
        <v>8</v>
      </c>
      <c r="C23" s="70">
        <f>I23</f>
        <v>0</v>
      </c>
      <c r="E23" s="55" t="s">
        <v>9</v>
      </c>
      <c r="F23" s="51"/>
      <c r="G23" s="51"/>
      <c r="H23" s="51"/>
      <c r="I23" s="314">
        <f>SUM(I14:I22)</f>
        <v>0</v>
      </c>
      <c r="J23" s="33"/>
    </row>
    <row r="24" spans="1:11" x14ac:dyDescent="0.2">
      <c r="A24" s="218">
        <v>6020</v>
      </c>
      <c r="B24" s="37" t="s">
        <v>277</v>
      </c>
      <c r="C24" s="69">
        <f>C23*D24</f>
        <v>0</v>
      </c>
      <c r="D24" s="14"/>
      <c r="I24" s="20"/>
      <c r="J24" s="33"/>
      <c r="K24" s="35"/>
    </row>
    <row r="25" spans="1:11" ht="13.5" thickBot="1" x14ac:dyDescent="0.25">
      <c r="A25" s="218">
        <v>6030</v>
      </c>
      <c r="B25" s="37" t="s">
        <v>278</v>
      </c>
      <c r="C25" s="69">
        <f>C23*D25</f>
        <v>0</v>
      </c>
      <c r="D25" s="14"/>
      <c r="I25" s="20"/>
      <c r="J25" s="33"/>
    </row>
    <row r="26" spans="1:11" x14ac:dyDescent="0.2">
      <c r="A26" s="218">
        <v>6220</v>
      </c>
      <c r="B26" s="125" t="s">
        <v>10</v>
      </c>
      <c r="C26" s="126">
        <f>H30</f>
        <v>0</v>
      </c>
      <c r="E26" s="121" t="s">
        <v>290</v>
      </c>
      <c r="F26" s="122"/>
      <c r="G26" s="122"/>
      <c r="H26" s="123"/>
      <c r="I26" s="20"/>
      <c r="J26" s="33"/>
    </row>
    <row r="27" spans="1:11" x14ac:dyDescent="0.2">
      <c r="A27" s="218">
        <v>6230</v>
      </c>
      <c r="B27" s="22" t="s">
        <v>299</v>
      </c>
      <c r="C27" s="248"/>
      <c r="E27" s="53" t="s">
        <v>13</v>
      </c>
      <c r="F27" s="29" t="s">
        <v>14</v>
      </c>
      <c r="G27" s="29" t="s">
        <v>15</v>
      </c>
      <c r="H27" s="124" t="s">
        <v>4</v>
      </c>
      <c r="I27" s="24"/>
      <c r="K27" s="33"/>
    </row>
    <row r="28" spans="1:11" x14ac:dyDescent="0.2">
      <c r="A28" s="218">
        <v>6100</v>
      </c>
      <c r="B28" s="20" t="s">
        <v>12</v>
      </c>
      <c r="C28" s="248"/>
      <c r="E28" s="301" t="s">
        <v>283</v>
      </c>
      <c r="F28" s="317"/>
      <c r="G28" s="320"/>
      <c r="H28" s="326">
        <f t="shared" ref="H28:H29" si="1">F28*G28</f>
        <v>0</v>
      </c>
      <c r="I28" s="20"/>
      <c r="K28" s="33"/>
    </row>
    <row r="29" spans="1:11" x14ac:dyDescent="0.2">
      <c r="A29" s="218">
        <v>6210</v>
      </c>
      <c r="B29" s="22" t="s">
        <v>284</v>
      </c>
      <c r="C29" s="248"/>
      <c r="E29" s="310"/>
      <c r="F29" s="317"/>
      <c r="G29" s="320"/>
      <c r="H29" s="326">
        <f t="shared" si="1"/>
        <v>0</v>
      </c>
      <c r="I29" s="20"/>
      <c r="K29" s="33"/>
    </row>
    <row r="30" spans="1:11" ht="13.5" thickBot="1" x14ac:dyDescent="0.25">
      <c r="A30" s="218">
        <v>6270</v>
      </c>
      <c r="B30" s="20" t="s">
        <v>16</v>
      </c>
      <c r="C30" s="309"/>
      <c r="E30" s="55" t="s">
        <v>24</v>
      </c>
      <c r="F30" s="51"/>
      <c r="G30" s="51"/>
      <c r="H30" s="327">
        <f>SUM(H28:H29)</f>
        <v>0</v>
      </c>
      <c r="I30" s="20"/>
      <c r="K30" s="33"/>
    </row>
    <row r="31" spans="1:11" x14ac:dyDescent="0.2">
      <c r="A31" s="218">
        <v>6280</v>
      </c>
      <c r="B31" s="22" t="s">
        <v>168</v>
      </c>
      <c r="C31" s="309"/>
      <c r="I31" s="20"/>
      <c r="K31" s="33"/>
    </row>
    <row r="32" spans="1:11" x14ac:dyDescent="0.2">
      <c r="A32" s="218">
        <v>6300</v>
      </c>
      <c r="B32" s="20" t="s">
        <v>17</v>
      </c>
      <c r="C32" s="248"/>
      <c r="D32" s="52"/>
      <c r="I32" s="20"/>
      <c r="K32" s="33"/>
    </row>
    <row r="33" spans="1:11" ht="13.5" thickBot="1" x14ac:dyDescent="0.25">
      <c r="A33" s="218">
        <v>6410</v>
      </c>
      <c r="B33" s="22" t="s">
        <v>124</v>
      </c>
      <c r="C33" s="248"/>
      <c r="I33" s="20"/>
      <c r="K33" s="33"/>
    </row>
    <row r="34" spans="1:11" x14ac:dyDescent="0.2">
      <c r="A34" s="218">
        <v>6430</v>
      </c>
      <c r="B34" s="22" t="s">
        <v>125</v>
      </c>
      <c r="C34" s="248"/>
      <c r="E34" s="113" t="s">
        <v>196</v>
      </c>
      <c r="F34" s="114" t="s">
        <v>35</v>
      </c>
      <c r="G34" s="114" t="s">
        <v>36</v>
      </c>
      <c r="H34" s="115" t="s">
        <v>4</v>
      </c>
      <c r="I34" s="24"/>
      <c r="K34" s="33"/>
    </row>
    <row r="35" spans="1:11" x14ac:dyDescent="0.2">
      <c r="A35" s="218">
        <v>6450</v>
      </c>
      <c r="B35" s="22" t="s">
        <v>127</v>
      </c>
      <c r="C35" s="248"/>
      <c r="E35" s="96"/>
      <c r="F35" s="317"/>
      <c r="G35" s="349"/>
      <c r="H35" s="318">
        <f>F35*G35</f>
        <v>0</v>
      </c>
      <c r="K35" s="33"/>
    </row>
    <row r="36" spans="1:11" x14ac:dyDescent="0.2">
      <c r="A36" s="218">
        <v>6470</v>
      </c>
      <c r="B36" s="22" t="s">
        <v>126</v>
      </c>
      <c r="C36" s="248"/>
      <c r="E36" s="96"/>
      <c r="F36" s="317"/>
      <c r="G36" s="349"/>
      <c r="H36" s="318">
        <f>F36*G36</f>
        <v>0</v>
      </c>
      <c r="J36" s="33"/>
    </row>
    <row r="37" spans="1:11" x14ac:dyDescent="0.2">
      <c r="A37" s="218">
        <v>6510</v>
      </c>
      <c r="B37" s="20" t="s">
        <v>23</v>
      </c>
      <c r="C37" s="309"/>
      <c r="E37" s="57" t="s">
        <v>40</v>
      </c>
      <c r="F37" s="317"/>
      <c r="G37" s="349"/>
      <c r="H37" s="318">
        <f>F37*G37</f>
        <v>0</v>
      </c>
      <c r="J37" s="33"/>
    </row>
    <row r="38" spans="1:11" x14ac:dyDescent="0.2">
      <c r="A38" s="218">
        <v>6520</v>
      </c>
      <c r="B38" s="22" t="s">
        <v>130</v>
      </c>
      <c r="C38" s="248"/>
      <c r="E38" s="57" t="s">
        <v>42</v>
      </c>
      <c r="F38" s="317"/>
      <c r="G38" s="349"/>
      <c r="H38" s="318">
        <f>F38*G38</f>
        <v>0</v>
      </c>
      <c r="J38" s="47"/>
    </row>
    <row r="39" spans="1:11" ht="13.5" thickBot="1" x14ac:dyDescent="0.25">
      <c r="A39" s="218">
        <v>6530</v>
      </c>
      <c r="B39" s="78" t="s">
        <v>34</v>
      </c>
      <c r="C39" s="358">
        <f>H39</f>
        <v>0</v>
      </c>
      <c r="E39" s="58" t="s">
        <v>44</v>
      </c>
      <c r="F39" s="59"/>
      <c r="G39" s="59"/>
      <c r="H39" s="319">
        <f>SUM(H35:H38)</f>
        <v>0</v>
      </c>
      <c r="J39" s="47"/>
    </row>
    <row r="40" spans="1:11" x14ac:dyDescent="0.2">
      <c r="A40" s="218">
        <v>6540</v>
      </c>
      <c r="B40" s="20" t="s">
        <v>27</v>
      </c>
      <c r="C40" s="248"/>
      <c r="J40" s="47"/>
    </row>
    <row r="41" spans="1:11" x14ac:dyDescent="0.2">
      <c r="A41" s="218">
        <v>6560</v>
      </c>
      <c r="B41" s="20" t="s">
        <v>28</v>
      </c>
      <c r="C41" s="248"/>
      <c r="J41" s="47"/>
    </row>
    <row r="42" spans="1:11" x14ac:dyDescent="0.2">
      <c r="A42" s="218">
        <v>6700</v>
      </c>
      <c r="B42" s="20" t="s">
        <v>29</v>
      </c>
      <c r="C42" s="248"/>
      <c r="K42" s="47"/>
    </row>
    <row r="43" spans="1:11" x14ac:dyDescent="0.2">
      <c r="A43" s="218">
        <v>6800</v>
      </c>
      <c r="B43" s="20" t="s">
        <v>30</v>
      </c>
      <c r="C43" s="248"/>
      <c r="K43" s="33"/>
    </row>
    <row r="44" spans="1:11" x14ac:dyDescent="0.2">
      <c r="A44" s="218">
        <v>7000</v>
      </c>
      <c r="B44" s="20" t="s">
        <v>32</v>
      </c>
      <c r="C44" s="248"/>
      <c r="K44" s="33"/>
    </row>
    <row r="45" spans="1:11" x14ac:dyDescent="0.2">
      <c r="A45" s="218">
        <v>7100</v>
      </c>
      <c r="B45" s="20" t="s">
        <v>33</v>
      </c>
      <c r="C45" s="248"/>
      <c r="K45" s="47"/>
    </row>
    <row r="46" spans="1:11" x14ac:dyDescent="0.2">
      <c r="A46" s="218">
        <v>7200</v>
      </c>
      <c r="B46" s="22" t="s">
        <v>129</v>
      </c>
      <c r="C46" s="248"/>
      <c r="K46" s="47"/>
    </row>
    <row r="47" spans="1:11" ht="13.5" thickBot="1" x14ac:dyDescent="0.25">
      <c r="A47" s="218">
        <v>7300</v>
      </c>
      <c r="B47" s="20" t="s">
        <v>38</v>
      </c>
      <c r="C47" s="248"/>
    </row>
    <row r="48" spans="1:11" x14ac:dyDescent="0.2">
      <c r="A48" s="218">
        <v>7400</v>
      </c>
      <c r="B48" s="127" t="s">
        <v>19</v>
      </c>
      <c r="C48" s="361">
        <f>I55</f>
        <v>0</v>
      </c>
      <c r="E48" s="116" t="s">
        <v>46</v>
      </c>
      <c r="F48" s="117" t="s">
        <v>26</v>
      </c>
      <c r="G48" s="117" t="s">
        <v>47</v>
      </c>
      <c r="H48" s="226" t="s">
        <v>247</v>
      </c>
      <c r="I48" s="118" t="s">
        <v>4</v>
      </c>
    </row>
    <row r="49" spans="1:11" x14ac:dyDescent="0.2">
      <c r="A49" s="218">
        <v>7500</v>
      </c>
      <c r="B49" s="20" t="s">
        <v>39</v>
      </c>
      <c r="C49" s="248"/>
      <c r="E49" s="202" t="s">
        <v>50</v>
      </c>
      <c r="F49" s="164"/>
      <c r="G49" s="320"/>
      <c r="H49" s="320"/>
      <c r="I49" s="328">
        <f>F49*G49*H49</f>
        <v>0</v>
      </c>
    </row>
    <row r="50" spans="1:11" x14ac:dyDescent="0.2">
      <c r="A50" s="218">
        <v>7600</v>
      </c>
      <c r="B50" s="22" t="s">
        <v>128</v>
      </c>
      <c r="C50" s="248"/>
      <c r="E50" s="12" t="s">
        <v>166</v>
      </c>
      <c r="F50" s="164"/>
      <c r="G50" s="320"/>
      <c r="H50" s="320"/>
      <c r="I50" s="328">
        <f t="shared" ref="I50:I54" si="2">F50*G50*H50</f>
        <v>0</v>
      </c>
    </row>
    <row r="51" spans="1:11" x14ac:dyDescent="0.2">
      <c r="A51" s="218">
        <v>7700</v>
      </c>
      <c r="B51" s="20" t="s">
        <v>43</v>
      </c>
      <c r="C51" s="248"/>
      <c r="E51" s="12" t="s">
        <v>31</v>
      </c>
      <c r="F51" s="164"/>
      <c r="G51" s="320"/>
      <c r="H51" s="320"/>
      <c r="I51" s="328">
        <f t="shared" si="2"/>
        <v>0</v>
      </c>
    </row>
    <row r="52" spans="1:11" x14ac:dyDescent="0.2">
      <c r="A52" s="218">
        <v>7900</v>
      </c>
      <c r="B52" s="20" t="s">
        <v>45</v>
      </c>
      <c r="C52" s="248"/>
      <c r="E52" s="202" t="s">
        <v>49</v>
      </c>
      <c r="F52" s="164"/>
      <c r="G52" s="320"/>
      <c r="H52" s="320"/>
      <c r="I52" s="328">
        <f t="shared" si="2"/>
        <v>0</v>
      </c>
    </row>
    <row r="53" spans="1:11" x14ac:dyDescent="0.2">
      <c r="A53" s="218">
        <v>8000</v>
      </c>
      <c r="B53" s="20" t="s">
        <v>48</v>
      </c>
      <c r="C53" s="360"/>
      <c r="E53" s="12" t="s">
        <v>31</v>
      </c>
      <c r="F53" s="164"/>
      <c r="G53" s="320"/>
      <c r="H53" s="320"/>
      <c r="I53" s="328">
        <f t="shared" si="2"/>
        <v>0</v>
      </c>
    </row>
    <row r="54" spans="1:11" x14ac:dyDescent="0.2">
      <c r="A54" s="219"/>
      <c r="E54" s="12" t="s">
        <v>31</v>
      </c>
      <c r="F54" s="164"/>
      <c r="G54" s="320"/>
      <c r="H54" s="320"/>
      <c r="I54" s="328">
        <f t="shared" si="2"/>
        <v>0</v>
      </c>
    </row>
    <row r="55" spans="1:11" ht="13.5" thickBot="1" x14ac:dyDescent="0.25">
      <c r="A55" s="219"/>
      <c r="B55" s="20" t="s">
        <v>55</v>
      </c>
      <c r="C55" s="69">
        <f>SUM(C23:C53)</f>
        <v>0</v>
      </c>
      <c r="E55" s="58" t="s">
        <v>51</v>
      </c>
      <c r="F55" s="59"/>
      <c r="G55" s="59"/>
      <c r="H55" s="59"/>
      <c r="I55" s="329">
        <f>SUM(I49:I54)</f>
        <v>0</v>
      </c>
    </row>
    <row r="56" spans="1:11" x14ac:dyDescent="0.2">
      <c r="A56" s="219"/>
      <c r="D56" s="264" t="s">
        <v>245</v>
      </c>
    </row>
    <row r="57" spans="1:11" x14ac:dyDescent="0.2">
      <c r="A57" s="218">
        <v>9000</v>
      </c>
      <c r="B57" s="22" t="s">
        <v>197</v>
      </c>
      <c r="C57" s="69">
        <f>C55*D57</f>
        <v>0</v>
      </c>
      <c r="D57" s="14"/>
      <c r="E57" s="183" t="s">
        <v>169</v>
      </c>
      <c r="F57" s="184" t="str">
        <f>IF(I55&gt;5000,"Transportation exceeds the cap","Cap not exceed")</f>
        <v>Cap not exceed</v>
      </c>
      <c r="G57" s="185"/>
      <c r="H57" s="185"/>
      <c r="I57" s="220"/>
    </row>
    <row r="58" spans="1:11" x14ac:dyDescent="0.2">
      <c r="A58" s="219"/>
      <c r="B58" s="22" t="s">
        <v>61</v>
      </c>
      <c r="C58" s="69">
        <f>C55*D58</f>
        <v>0</v>
      </c>
      <c r="D58" s="14"/>
      <c r="E58" s="73"/>
      <c r="F58" s="108"/>
      <c r="G58" s="72"/>
      <c r="H58" s="72"/>
      <c r="I58" s="8"/>
    </row>
    <row r="59" spans="1:11" x14ac:dyDescent="0.2">
      <c r="A59" s="219"/>
      <c r="B59" s="81" t="s">
        <v>134</v>
      </c>
      <c r="C59" s="67" t="s">
        <v>135</v>
      </c>
    </row>
    <row r="60" spans="1:11" ht="15" x14ac:dyDescent="0.35">
      <c r="B60" s="81" t="s">
        <v>163</v>
      </c>
      <c r="C60" s="130" t="s">
        <v>135</v>
      </c>
      <c r="E60" s="22" t="s">
        <v>237</v>
      </c>
      <c r="F60" s="47"/>
      <c r="G60" s="20"/>
      <c r="H60" s="138">
        <f>IFERROR(((I20+I21)*(1+(D24+D25))+C50+C47+C46+C45+C44+C43+C42+C38+C37+C36+C35+C34+C33)/C55,0)</f>
        <v>0</v>
      </c>
    </row>
    <row r="61" spans="1:11" x14ac:dyDescent="0.2">
      <c r="C61" s="128"/>
      <c r="E61" s="22" t="s">
        <v>236</v>
      </c>
      <c r="F61" s="47"/>
      <c r="G61" s="20"/>
      <c r="H61" s="26">
        <f>((I21+I20)*((1+D25+D24))+C50+C47+C46+C42+C45+C44+C43+C38+C33+C37+C36+C35+C34)</f>
        <v>0</v>
      </c>
      <c r="I61" s="20"/>
    </row>
    <row r="62" spans="1:11" ht="15" x14ac:dyDescent="0.35">
      <c r="B62" s="20" t="s">
        <v>56</v>
      </c>
      <c r="C62" s="129">
        <f>SUM(C55:C61)</f>
        <v>0</v>
      </c>
      <c r="F62" s="20"/>
      <c r="G62" s="20"/>
      <c r="H62" s="20"/>
      <c r="I62" s="20"/>
    </row>
    <row r="63" spans="1:11" x14ac:dyDescent="0.2">
      <c r="F63" s="47"/>
      <c r="G63" s="20"/>
      <c r="H63" s="20"/>
      <c r="K63" s="47"/>
    </row>
    <row r="64" spans="1:11" x14ac:dyDescent="0.2">
      <c r="B64" s="63"/>
      <c r="F64" s="47"/>
      <c r="G64" s="20"/>
      <c r="H64" s="20"/>
      <c r="K64" s="47"/>
    </row>
    <row r="65" spans="2:11" x14ac:dyDescent="0.2">
      <c r="F65" s="47"/>
      <c r="G65" s="20"/>
      <c r="H65" s="20"/>
      <c r="I65" s="20"/>
      <c r="K65" s="33"/>
    </row>
    <row r="66" spans="2:11" x14ac:dyDescent="0.2">
      <c r="B66" s="63" t="s">
        <v>53</v>
      </c>
      <c r="K66" s="47"/>
    </row>
    <row r="67" spans="2:11" x14ac:dyDescent="0.2">
      <c r="B67" s="239"/>
      <c r="C67" s="66"/>
      <c r="D67" s="1"/>
      <c r="K67" s="47"/>
    </row>
    <row r="68" spans="2:11" x14ac:dyDescent="0.2">
      <c r="B68" s="1"/>
      <c r="C68" s="66"/>
      <c r="D68" s="1"/>
      <c r="E68" s="1"/>
      <c r="K68" s="47"/>
    </row>
    <row r="69" spans="2:11" x14ac:dyDescent="0.2">
      <c r="B69" s="1"/>
      <c r="C69" s="66"/>
      <c r="D69" s="1"/>
      <c r="E69" s="1"/>
    </row>
    <row r="70" spans="2:11" x14ac:dyDescent="0.2">
      <c r="B70" s="1"/>
      <c r="C70" s="66"/>
      <c r="D70" s="1"/>
      <c r="E70" s="1"/>
    </row>
    <row r="71" spans="2:11" x14ac:dyDescent="0.2">
      <c r="B71" s="1"/>
      <c r="C71" s="66"/>
      <c r="D71" s="1"/>
      <c r="E71" s="1"/>
    </row>
    <row r="72" spans="2:11" x14ac:dyDescent="0.2">
      <c r="B72" s="1"/>
      <c r="C72" s="66"/>
      <c r="D72" s="1"/>
      <c r="E72" s="1"/>
    </row>
    <row r="73" spans="2:11" x14ac:dyDescent="0.2">
      <c r="B73" s="1"/>
      <c r="C73" s="66"/>
      <c r="D73" s="1"/>
      <c r="E73" s="1"/>
    </row>
    <row r="74" spans="2:11" x14ac:dyDescent="0.2">
      <c r="B74" s="1"/>
      <c r="C74" s="66"/>
      <c r="D74" s="1"/>
      <c r="E74" s="1"/>
    </row>
  </sheetData>
  <sheetProtection formatColumns="0" formatRows="0"/>
  <mergeCells count="1">
    <mergeCell ref="F12:G12"/>
  </mergeCells>
  <phoneticPr fontId="0" type="noConversion"/>
  <hyperlinks>
    <hyperlink ref="A23" location="Definitions!A2" display="6010"/>
    <hyperlink ref="A24" location="Definitions!A3" display="6020"/>
    <hyperlink ref="A25" location="Definitions!A4" display="6030"/>
    <hyperlink ref="A26" location="Definitions!A7" display="6220"/>
    <hyperlink ref="A27" location="Definitions!A8" display="6230"/>
    <hyperlink ref="A28" location="Definitions!A5" display="6100"/>
    <hyperlink ref="A29" location="Definitions!A6" display="6210"/>
    <hyperlink ref="A30" location="Definitions!A12" display="6270"/>
    <hyperlink ref="A31" location="Definitions!A13" display="6280"/>
    <hyperlink ref="A32" location="Definitions!A14" display="6300"/>
    <hyperlink ref="A33" location="Definitions!A15" display="6410"/>
    <hyperlink ref="A34" location="Definitions!A17" display="6430"/>
    <hyperlink ref="A35" location="Definitions!A18" display="6450"/>
    <hyperlink ref="A36" location="Definitions!A20" display="6470"/>
    <hyperlink ref="A37" location="Definitions!A21" display="6510"/>
    <hyperlink ref="A38" location="Definitions!A22" display="6520"/>
    <hyperlink ref="A39" location="Definitions!A23" display="6530"/>
    <hyperlink ref="A40" location="Definitions!A24" display="6540"/>
    <hyperlink ref="A41" location="Definitions!A25" display="6560"/>
    <hyperlink ref="A42" location="Definitions!A27" display="6700"/>
    <hyperlink ref="A43" location="Definitions!A28" display="6800"/>
    <hyperlink ref="A44" location="Definitions!A30" display="7000"/>
    <hyperlink ref="A45" location="Definitions!A31" display="7100"/>
    <hyperlink ref="A46" location="Definitions!A32" display="7200"/>
    <hyperlink ref="A47" location="Definitions!A33" display="7300"/>
    <hyperlink ref="A48" location="Definitions!A34" display="7400"/>
    <hyperlink ref="A49" location="Definitions!A35" display="7500"/>
    <hyperlink ref="A50" location="Definitions!A37" display="7600"/>
    <hyperlink ref="A51" location="Definitions!A38" display="7700"/>
    <hyperlink ref="A52" location="Definitions!A39" display="7900"/>
    <hyperlink ref="A53" location="Definitions!A40" display="8000"/>
    <hyperlink ref="A57" location="Definitions!A42" display="9000"/>
  </hyperlinks>
  <pageMargins left="0.45" right="0.5" top="0.52" bottom="0.25" header="0.28999999999999998" footer="0.5"/>
  <pageSetup scale="61" orientation="portrait" horizontalDpi="4294967293" verticalDpi="4294967293" r:id="rId1"/>
  <headerFooter alignWithMargins="0">
    <oddHeader xml:space="preserve">&amp;C&amp;"Arial,Bold"&amp;14
</oddHeader>
    <oddFooter>&amp;R&amp;D</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FF33"/>
    <pageSetUpPr fitToPage="1"/>
  </sheetPr>
  <dimension ref="A1:K74"/>
  <sheetViews>
    <sheetView workbookViewId="0">
      <selection activeCell="J8" sqref="J8"/>
    </sheetView>
  </sheetViews>
  <sheetFormatPr defaultColWidth="9.28515625" defaultRowHeight="12.75" x14ac:dyDescent="0.2"/>
  <cols>
    <col min="1" max="1" width="5" style="211" customWidth="1"/>
    <col min="2" max="2" width="34.7109375" style="20" customWidth="1"/>
    <col min="3" max="3" width="13.28515625" style="69" customWidth="1"/>
    <col min="4" max="4" width="20.5703125" style="20" customWidth="1"/>
    <col min="5" max="5" width="41" style="20" customWidth="1"/>
    <col min="6" max="6" width="9.5703125" style="24" customWidth="1"/>
    <col min="7" max="8" width="12.7109375" style="24" customWidth="1"/>
    <col min="9" max="9" width="11.5703125" style="21" customWidth="1"/>
    <col min="10" max="10" width="9.28515625" style="20"/>
    <col min="11" max="11" width="35.7109375" style="20" customWidth="1"/>
    <col min="12" max="16384" width="9.28515625" style="20"/>
  </cols>
  <sheetData>
    <row r="1" spans="2:9" ht="15.75" x14ac:dyDescent="0.25">
      <c r="B1" s="74" t="s">
        <v>66</v>
      </c>
    </row>
    <row r="2" spans="2:9" x14ac:dyDescent="0.2">
      <c r="B2" s="23" t="s">
        <v>64</v>
      </c>
      <c r="C2" s="323">
        <f>TOTAL!$C$1</f>
        <v>0</v>
      </c>
    </row>
    <row r="3" spans="2:9" x14ac:dyDescent="0.2">
      <c r="B3" s="75" t="s">
        <v>151</v>
      </c>
      <c r="C3" s="323">
        <f>TOTAL!$C$5</f>
        <v>0</v>
      </c>
    </row>
    <row r="4" spans="2:9" x14ac:dyDescent="0.2">
      <c r="B4" s="25" t="s">
        <v>63</v>
      </c>
      <c r="C4" s="324">
        <f>TOTAL!$C$4</f>
        <v>0</v>
      </c>
    </row>
    <row r="5" spans="2:9" ht="13.5" customHeight="1" x14ac:dyDescent="0.2">
      <c r="B5" s="19" t="s">
        <v>65</v>
      </c>
      <c r="C5" s="325">
        <f>TOTAL!$C$7</f>
        <v>0</v>
      </c>
    </row>
    <row r="6" spans="2:9" ht="13.5" customHeight="1" thickBot="1" x14ac:dyDescent="0.25">
      <c r="B6" s="19" t="s">
        <v>57</v>
      </c>
      <c r="C6" s="330"/>
    </row>
    <row r="7" spans="2:9" ht="13.5" customHeight="1" x14ac:dyDescent="0.25">
      <c r="B7" s="19" t="s">
        <v>58</v>
      </c>
      <c r="C7" s="330"/>
      <c r="E7" s="269" t="s">
        <v>307</v>
      </c>
    </row>
    <row r="8" spans="2:9" ht="16.5" thickBot="1" x14ac:dyDescent="0.3">
      <c r="E8" s="270">
        <v>44197</v>
      </c>
    </row>
    <row r="9" spans="2:9" ht="13.5" customHeight="1" x14ac:dyDescent="0.2">
      <c r="B9" s="31"/>
    </row>
    <row r="10" spans="2:9" ht="13.5" customHeight="1" x14ac:dyDescent="0.2">
      <c r="B10" s="34" t="s">
        <v>5</v>
      </c>
    </row>
    <row r="11" spans="2:9" ht="13.5" thickBot="1" x14ac:dyDescent="0.25">
      <c r="C11" s="68"/>
    </row>
    <row r="12" spans="2:9" x14ac:dyDescent="0.2">
      <c r="B12" s="85"/>
      <c r="E12" s="112" t="s">
        <v>0</v>
      </c>
      <c r="F12" s="399" t="s">
        <v>305</v>
      </c>
      <c r="G12" s="400"/>
      <c r="H12" s="222"/>
      <c r="I12" s="110"/>
    </row>
    <row r="13" spans="2:9" ht="25.5" x14ac:dyDescent="0.2">
      <c r="B13" s="64"/>
      <c r="D13" s="38"/>
      <c r="E13" s="53" t="s">
        <v>1</v>
      </c>
      <c r="F13" s="29" t="s">
        <v>2</v>
      </c>
      <c r="G13" s="30" t="s">
        <v>3</v>
      </c>
      <c r="H13" s="224" t="s">
        <v>247</v>
      </c>
      <c r="I13" s="111" t="s">
        <v>4</v>
      </c>
    </row>
    <row r="14" spans="2:9" ht="12.75" customHeight="1" x14ac:dyDescent="0.2">
      <c r="C14" s="68"/>
      <c r="E14" s="4" t="s">
        <v>271</v>
      </c>
      <c r="F14" s="348"/>
      <c r="G14" s="367"/>
      <c r="H14" s="348"/>
      <c r="I14" s="313">
        <f>F14*G14*H14</f>
        <v>0</v>
      </c>
    </row>
    <row r="15" spans="2:9" ht="12.75" customHeight="1" x14ac:dyDescent="0.2">
      <c r="B15" s="37" t="s">
        <v>146</v>
      </c>
      <c r="C15" s="67" t="s">
        <v>147</v>
      </c>
      <c r="E15" s="4" t="s">
        <v>271</v>
      </c>
      <c r="F15" s="348"/>
      <c r="G15" s="367"/>
      <c r="H15" s="348"/>
      <c r="I15" s="313">
        <f t="shared" ref="I15:I22" si="0">F15*G15*H15</f>
        <v>0</v>
      </c>
    </row>
    <row r="16" spans="2:9" ht="12.75" customHeight="1" x14ac:dyDescent="0.2">
      <c r="B16" s="37"/>
      <c r="C16" s="68"/>
      <c r="E16" s="4" t="s">
        <v>271</v>
      </c>
      <c r="F16" s="348"/>
      <c r="G16" s="367"/>
      <c r="H16" s="348"/>
      <c r="I16" s="313">
        <f t="shared" si="0"/>
        <v>0</v>
      </c>
    </row>
    <row r="17" spans="1:11" ht="12.75" customHeight="1" x14ac:dyDescent="0.2">
      <c r="B17" s="37"/>
      <c r="C17" s="68"/>
      <c r="E17" s="4" t="s">
        <v>272</v>
      </c>
      <c r="F17" s="348"/>
      <c r="G17" s="367"/>
      <c r="H17" s="348"/>
      <c r="I17" s="313">
        <f t="shared" si="0"/>
        <v>0</v>
      </c>
    </row>
    <row r="18" spans="1:11" ht="12.75" customHeight="1" x14ac:dyDescent="0.2">
      <c r="B18" s="37" t="s">
        <v>31</v>
      </c>
      <c r="C18" s="273"/>
      <c r="E18" s="310"/>
      <c r="F18" s="348"/>
      <c r="G18" s="367"/>
      <c r="H18" s="348"/>
      <c r="I18" s="313">
        <f t="shared" si="0"/>
        <v>0</v>
      </c>
    </row>
    <row r="19" spans="1:11" x14ac:dyDescent="0.2">
      <c r="C19" s="87"/>
      <c r="E19" s="310"/>
      <c r="F19" s="348"/>
      <c r="G19" s="367"/>
      <c r="H19" s="348"/>
      <c r="I19" s="313">
        <f t="shared" si="0"/>
        <v>0</v>
      </c>
    </row>
    <row r="20" spans="1:11" ht="15" x14ac:dyDescent="0.35">
      <c r="B20" s="45" t="s">
        <v>6</v>
      </c>
      <c r="C20" s="163" t="s">
        <v>194</v>
      </c>
      <c r="E20" s="259" t="s">
        <v>184</v>
      </c>
      <c r="F20" s="348"/>
      <c r="G20" s="367"/>
      <c r="H20" s="348"/>
      <c r="I20" s="313">
        <f t="shared" si="0"/>
        <v>0</v>
      </c>
    </row>
    <row r="21" spans="1:11" x14ac:dyDescent="0.2">
      <c r="B21" s="45"/>
      <c r="E21" s="259" t="s">
        <v>185</v>
      </c>
      <c r="F21" s="348"/>
      <c r="G21" s="367"/>
      <c r="H21" s="348"/>
      <c r="I21" s="313">
        <f t="shared" si="0"/>
        <v>0</v>
      </c>
    </row>
    <row r="22" spans="1:11" x14ac:dyDescent="0.2">
      <c r="B22" s="63" t="s">
        <v>7</v>
      </c>
      <c r="E22" s="310"/>
      <c r="F22" s="348"/>
      <c r="G22" s="367"/>
      <c r="H22" s="348"/>
      <c r="I22" s="313">
        <f t="shared" si="0"/>
        <v>0</v>
      </c>
    </row>
    <row r="23" spans="1:11" ht="13.5" thickBot="1" x14ac:dyDescent="0.25">
      <c r="A23" s="218">
        <v>6010</v>
      </c>
      <c r="B23" s="46" t="s">
        <v>8</v>
      </c>
      <c r="C23" s="70">
        <f>I23</f>
        <v>0</v>
      </c>
      <c r="E23" s="55" t="s">
        <v>9</v>
      </c>
      <c r="F23" s="51"/>
      <c r="G23" s="51"/>
      <c r="H23" s="51"/>
      <c r="I23" s="314">
        <f>SUM(I14:I22)</f>
        <v>0</v>
      </c>
      <c r="J23" s="33"/>
    </row>
    <row r="24" spans="1:11" x14ac:dyDescent="0.2">
      <c r="A24" s="218">
        <v>6020</v>
      </c>
      <c r="B24" s="37" t="s">
        <v>277</v>
      </c>
      <c r="C24" s="69">
        <f>C23*D24</f>
        <v>0</v>
      </c>
      <c r="D24" s="14"/>
      <c r="I24" s="20"/>
      <c r="J24" s="33"/>
      <c r="K24" s="35"/>
    </row>
    <row r="25" spans="1:11" ht="13.5" thickBot="1" x14ac:dyDescent="0.25">
      <c r="A25" s="218">
        <v>6030</v>
      </c>
      <c r="B25" s="37" t="s">
        <v>278</v>
      </c>
      <c r="C25" s="69">
        <f>C23*D25</f>
        <v>0</v>
      </c>
      <c r="D25" s="14"/>
      <c r="I25" s="20"/>
      <c r="J25" s="33"/>
    </row>
    <row r="26" spans="1:11" x14ac:dyDescent="0.2">
      <c r="A26" s="218">
        <v>6220</v>
      </c>
      <c r="B26" s="125" t="s">
        <v>10</v>
      </c>
      <c r="C26" s="126">
        <f>H30</f>
        <v>0</v>
      </c>
      <c r="E26" s="121" t="s">
        <v>290</v>
      </c>
      <c r="F26" s="122"/>
      <c r="G26" s="122"/>
      <c r="H26" s="123"/>
      <c r="I26" s="20"/>
      <c r="J26" s="33"/>
    </row>
    <row r="27" spans="1:11" x14ac:dyDescent="0.2">
      <c r="A27" s="218">
        <v>6230</v>
      </c>
      <c r="B27" s="22" t="s">
        <v>299</v>
      </c>
      <c r="C27" s="248"/>
      <c r="E27" s="53" t="s">
        <v>13</v>
      </c>
      <c r="F27" s="29" t="s">
        <v>14</v>
      </c>
      <c r="G27" s="29" t="s">
        <v>15</v>
      </c>
      <c r="H27" s="124" t="s">
        <v>4</v>
      </c>
      <c r="I27" s="24"/>
      <c r="K27" s="33"/>
    </row>
    <row r="28" spans="1:11" x14ac:dyDescent="0.2">
      <c r="A28" s="218">
        <v>6100</v>
      </c>
      <c r="B28" s="20" t="s">
        <v>12</v>
      </c>
      <c r="C28" s="248"/>
      <c r="E28" s="301" t="s">
        <v>283</v>
      </c>
      <c r="F28" s="317"/>
      <c r="G28" s="320"/>
      <c r="H28" s="326">
        <f t="shared" ref="H28:H29" si="1">F28*G28</f>
        <v>0</v>
      </c>
      <c r="I28" s="20"/>
      <c r="K28" s="33"/>
    </row>
    <row r="29" spans="1:11" x14ac:dyDescent="0.2">
      <c r="A29" s="218">
        <v>6210</v>
      </c>
      <c r="B29" s="22" t="s">
        <v>284</v>
      </c>
      <c r="C29" s="248"/>
      <c r="E29" s="310"/>
      <c r="F29" s="317"/>
      <c r="G29" s="320"/>
      <c r="H29" s="326">
        <f t="shared" si="1"/>
        <v>0</v>
      </c>
      <c r="I29" s="20"/>
      <c r="K29" s="33"/>
    </row>
    <row r="30" spans="1:11" ht="13.5" thickBot="1" x14ac:dyDescent="0.25">
      <c r="A30" s="218">
        <v>6270</v>
      </c>
      <c r="B30" s="20" t="s">
        <v>16</v>
      </c>
      <c r="C30" s="309"/>
      <c r="E30" s="55" t="s">
        <v>24</v>
      </c>
      <c r="F30" s="51"/>
      <c r="G30" s="51"/>
      <c r="H30" s="327">
        <f>SUM(H28:H29)</f>
        <v>0</v>
      </c>
      <c r="I30" s="20"/>
      <c r="K30" s="33"/>
    </row>
    <row r="31" spans="1:11" x14ac:dyDescent="0.2">
      <c r="A31" s="218">
        <v>6280</v>
      </c>
      <c r="B31" s="22" t="s">
        <v>168</v>
      </c>
      <c r="C31" s="309"/>
      <c r="I31" s="20"/>
      <c r="K31" s="33"/>
    </row>
    <row r="32" spans="1:11" x14ac:dyDescent="0.2">
      <c r="A32" s="218">
        <v>6300</v>
      </c>
      <c r="B32" s="20" t="s">
        <v>17</v>
      </c>
      <c r="C32" s="248"/>
      <c r="D32" s="52"/>
      <c r="I32" s="20"/>
      <c r="K32" s="33"/>
    </row>
    <row r="33" spans="1:11" ht="13.5" thickBot="1" x14ac:dyDescent="0.25">
      <c r="A33" s="218">
        <v>6410</v>
      </c>
      <c r="B33" s="22" t="s">
        <v>124</v>
      </c>
      <c r="C33" s="248"/>
      <c r="I33" s="20"/>
      <c r="K33" s="33"/>
    </row>
    <row r="34" spans="1:11" x14ac:dyDescent="0.2">
      <c r="A34" s="218">
        <v>6430</v>
      </c>
      <c r="B34" s="22" t="s">
        <v>125</v>
      </c>
      <c r="C34" s="248"/>
      <c r="E34" s="113" t="s">
        <v>196</v>
      </c>
      <c r="F34" s="114" t="s">
        <v>35</v>
      </c>
      <c r="G34" s="114" t="s">
        <v>36</v>
      </c>
      <c r="H34" s="115" t="s">
        <v>4</v>
      </c>
      <c r="I34" s="24"/>
      <c r="K34" s="33"/>
    </row>
    <row r="35" spans="1:11" x14ac:dyDescent="0.2">
      <c r="A35" s="218">
        <v>6450</v>
      </c>
      <c r="B35" s="22" t="s">
        <v>127</v>
      </c>
      <c r="C35" s="248"/>
      <c r="E35" s="96"/>
      <c r="F35" s="317"/>
      <c r="G35" s="348"/>
      <c r="H35" s="318">
        <f>F35*G35</f>
        <v>0</v>
      </c>
      <c r="K35" s="33"/>
    </row>
    <row r="36" spans="1:11" x14ac:dyDescent="0.2">
      <c r="A36" s="218">
        <v>6470</v>
      </c>
      <c r="B36" s="22" t="s">
        <v>126</v>
      </c>
      <c r="C36" s="248"/>
      <c r="E36" s="96"/>
      <c r="F36" s="317"/>
      <c r="G36" s="348"/>
      <c r="H36" s="318">
        <f>F36*G36</f>
        <v>0</v>
      </c>
      <c r="J36" s="33"/>
    </row>
    <row r="37" spans="1:11" x14ac:dyDescent="0.2">
      <c r="A37" s="218">
        <v>6510</v>
      </c>
      <c r="B37" s="20" t="s">
        <v>23</v>
      </c>
      <c r="C37" s="309"/>
      <c r="E37" s="57" t="s">
        <v>40</v>
      </c>
      <c r="F37" s="317"/>
      <c r="G37" s="348"/>
      <c r="H37" s="318">
        <f>F37*G37</f>
        <v>0</v>
      </c>
      <c r="J37" s="33"/>
    </row>
    <row r="38" spans="1:11" x14ac:dyDescent="0.2">
      <c r="A38" s="218">
        <v>6520</v>
      </c>
      <c r="B38" s="22" t="s">
        <v>130</v>
      </c>
      <c r="C38" s="248"/>
      <c r="E38" s="57" t="s">
        <v>42</v>
      </c>
      <c r="F38" s="317"/>
      <c r="G38" s="348"/>
      <c r="H38" s="318">
        <f>F38*G38</f>
        <v>0</v>
      </c>
      <c r="J38" s="47"/>
    </row>
    <row r="39" spans="1:11" ht="13.5" thickBot="1" x14ac:dyDescent="0.25">
      <c r="A39" s="218">
        <v>6530</v>
      </c>
      <c r="B39" s="78" t="s">
        <v>34</v>
      </c>
      <c r="C39" s="358">
        <f>H39</f>
        <v>0</v>
      </c>
      <c r="E39" s="58" t="s">
        <v>44</v>
      </c>
      <c r="F39" s="59"/>
      <c r="G39" s="59"/>
      <c r="H39" s="319">
        <f>SUM(H35:H38)</f>
        <v>0</v>
      </c>
      <c r="J39" s="47"/>
    </row>
    <row r="40" spans="1:11" x14ac:dyDescent="0.2">
      <c r="A40" s="218">
        <v>6540</v>
      </c>
      <c r="B40" s="20" t="s">
        <v>27</v>
      </c>
      <c r="C40" s="248"/>
      <c r="J40" s="47"/>
    </row>
    <row r="41" spans="1:11" x14ac:dyDescent="0.2">
      <c r="A41" s="218">
        <v>6560</v>
      </c>
      <c r="B41" s="20" t="s">
        <v>28</v>
      </c>
      <c r="C41" s="248"/>
      <c r="J41" s="47"/>
    </row>
    <row r="42" spans="1:11" x14ac:dyDescent="0.2">
      <c r="A42" s="218">
        <v>6700</v>
      </c>
      <c r="B42" s="20" t="s">
        <v>29</v>
      </c>
      <c r="C42" s="248"/>
      <c r="K42" s="47"/>
    </row>
    <row r="43" spans="1:11" x14ac:dyDescent="0.2">
      <c r="A43" s="218">
        <v>6800</v>
      </c>
      <c r="B43" s="20" t="s">
        <v>30</v>
      </c>
      <c r="C43" s="248"/>
      <c r="K43" s="33"/>
    </row>
    <row r="44" spans="1:11" x14ac:dyDescent="0.2">
      <c r="A44" s="218">
        <v>7000</v>
      </c>
      <c r="B44" s="20" t="s">
        <v>32</v>
      </c>
      <c r="C44" s="248"/>
      <c r="K44" s="33"/>
    </row>
    <row r="45" spans="1:11" x14ac:dyDescent="0.2">
      <c r="A45" s="218">
        <v>7100</v>
      </c>
      <c r="B45" s="20" t="s">
        <v>33</v>
      </c>
      <c r="C45" s="248"/>
      <c r="K45" s="47"/>
    </row>
    <row r="46" spans="1:11" x14ac:dyDescent="0.2">
      <c r="A46" s="218">
        <v>7200</v>
      </c>
      <c r="B46" s="22" t="s">
        <v>129</v>
      </c>
      <c r="C46" s="248"/>
      <c r="K46" s="47"/>
    </row>
    <row r="47" spans="1:11" ht="13.5" thickBot="1" x14ac:dyDescent="0.25">
      <c r="A47" s="218">
        <v>7300</v>
      </c>
      <c r="B47" s="20" t="s">
        <v>38</v>
      </c>
      <c r="C47" s="248"/>
    </row>
    <row r="48" spans="1:11" x14ac:dyDescent="0.2">
      <c r="A48" s="218">
        <v>7400</v>
      </c>
      <c r="B48" s="127" t="s">
        <v>19</v>
      </c>
      <c r="C48" s="361">
        <f>I55</f>
        <v>0</v>
      </c>
      <c r="E48" s="116" t="s">
        <v>46</v>
      </c>
      <c r="F48" s="117" t="s">
        <v>26</v>
      </c>
      <c r="G48" s="117" t="s">
        <v>47</v>
      </c>
      <c r="H48" s="226" t="s">
        <v>247</v>
      </c>
      <c r="I48" s="118" t="s">
        <v>4</v>
      </c>
    </row>
    <row r="49" spans="1:11" x14ac:dyDescent="0.2">
      <c r="A49" s="218">
        <v>7500</v>
      </c>
      <c r="B49" s="20" t="s">
        <v>39</v>
      </c>
      <c r="C49" s="248"/>
      <c r="E49" s="202" t="s">
        <v>50</v>
      </c>
      <c r="F49" s="164"/>
      <c r="G49" s="320"/>
      <c r="H49" s="320"/>
      <c r="I49" s="328">
        <f>F49*G49*H49</f>
        <v>0</v>
      </c>
    </row>
    <row r="50" spans="1:11" x14ac:dyDescent="0.2">
      <c r="A50" s="218">
        <v>7600</v>
      </c>
      <c r="B50" s="22" t="s">
        <v>128</v>
      </c>
      <c r="C50" s="248"/>
      <c r="E50" s="12" t="s">
        <v>166</v>
      </c>
      <c r="F50" s="164"/>
      <c r="G50" s="320"/>
      <c r="H50" s="320"/>
      <c r="I50" s="328">
        <f t="shared" ref="I50:I54" si="2">F50*G50*H50</f>
        <v>0</v>
      </c>
    </row>
    <row r="51" spans="1:11" x14ac:dyDescent="0.2">
      <c r="A51" s="218">
        <v>7700</v>
      </c>
      <c r="B51" s="20" t="s">
        <v>43</v>
      </c>
      <c r="C51" s="248"/>
      <c r="E51" s="12" t="s">
        <v>31</v>
      </c>
      <c r="F51" s="164"/>
      <c r="G51" s="320"/>
      <c r="H51" s="320"/>
      <c r="I51" s="328">
        <f t="shared" si="2"/>
        <v>0</v>
      </c>
    </row>
    <row r="52" spans="1:11" x14ac:dyDescent="0.2">
      <c r="A52" s="218">
        <v>7900</v>
      </c>
      <c r="B52" s="20" t="s">
        <v>45</v>
      </c>
      <c r="C52" s="248"/>
      <c r="E52" s="202" t="s">
        <v>49</v>
      </c>
      <c r="F52" s="164"/>
      <c r="G52" s="320"/>
      <c r="H52" s="320"/>
      <c r="I52" s="328">
        <f t="shared" si="2"/>
        <v>0</v>
      </c>
    </row>
    <row r="53" spans="1:11" x14ac:dyDescent="0.2">
      <c r="A53" s="218">
        <v>8000</v>
      </c>
      <c r="B53" s="20" t="s">
        <v>48</v>
      </c>
      <c r="C53" s="360"/>
      <c r="E53" s="12" t="s">
        <v>31</v>
      </c>
      <c r="F53" s="164"/>
      <c r="G53" s="320"/>
      <c r="H53" s="320"/>
      <c r="I53" s="328">
        <f t="shared" si="2"/>
        <v>0</v>
      </c>
    </row>
    <row r="54" spans="1:11" x14ac:dyDescent="0.2">
      <c r="A54" s="219"/>
      <c r="E54" s="12" t="s">
        <v>31</v>
      </c>
      <c r="F54" s="164"/>
      <c r="G54" s="320"/>
      <c r="H54" s="320"/>
      <c r="I54" s="328">
        <f t="shared" si="2"/>
        <v>0</v>
      </c>
    </row>
    <row r="55" spans="1:11" ht="13.5" thickBot="1" x14ac:dyDescent="0.25">
      <c r="A55" s="219"/>
      <c r="B55" s="20" t="s">
        <v>55</v>
      </c>
      <c r="C55" s="69">
        <f>SUM(C23:C53)</f>
        <v>0</v>
      </c>
      <c r="E55" s="58" t="s">
        <v>51</v>
      </c>
      <c r="F55" s="59"/>
      <c r="G55" s="59"/>
      <c r="H55" s="59"/>
      <c r="I55" s="329">
        <f>SUM(I49:I54)</f>
        <v>0</v>
      </c>
    </row>
    <row r="56" spans="1:11" x14ac:dyDescent="0.2">
      <c r="A56" s="219"/>
      <c r="D56" s="264" t="s">
        <v>245</v>
      </c>
    </row>
    <row r="57" spans="1:11" x14ac:dyDescent="0.2">
      <c r="A57" s="218">
        <v>9000</v>
      </c>
      <c r="B57" s="22" t="s">
        <v>197</v>
      </c>
      <c r="C57" s="69">
        <f>C55*D57</f>
        <v>0</v>
      </c>
      <c r="D57" s="14"/>
      <c r="E57" s="183" t="s">
        <v>169</v>
      </c>
      <c r="F57" s="184" t="str">
        <f>IF(I55&gt;5000,"Transportation exceeds the cap","Cap not exceed")</f>
        <v>Cap not exceed</v>
      </c>
      <c r="G57" s="185"/>
      <c r="H57" s="185"/>
      <c r="I57" s="220"/>
    </row>
    <row r="58" spans="1:11" x14ac:dyDescent="0.2">
      <c r="A58" s="219"/>
      <c r="B58" s="22" t="s">
        <v>61</v>
      </c>
      <c r="C58" s="69">
        <f>C55*D58</f>
        <v>0</v>
      </c>
      <c r="D58" s="14"/>
      <c r="E58" s="73"/>
      <c r="F58" s="108"/>
      <c r="G58" s="72"/>
      <c r="H58" s="72"/>
      <c r="I58" s="8"/>
    </row>
    <row r="59" spans="1:11" x14ac:dyDescent="0.2">
      <c r="A59" s="219"/>
      <c r="B59" s="81" t="s">
        <v>134</v>
      </c>
      <c r="C59" s="67" t="s">
        <v>135</v>
      </c>
    </row>
    <row r="60" spans="1:11" ht="15" x14ac:dyDescent="0.35">
      <c r="B60" s="81" t="s">
        <v>163</v>
      </c>
      <c r="C60" s="130" t="s">
        <v>135</v>
      </c>
      <c r="E60" s="22" t="s">
        <v>237</v>
      </c>
      <c r="F60" s="47"/>
      <c r="G60" s="20"/>
      <c r="H60" s="138">
        <f>IFERROR(((I20+I21)*(1+(D24+D25))+C50+C47+C46+C45+C44+C43+C42+C38+C37+C36+C35+C34+C33)/C55,0)</f>
        <v>0</v>
      </c>
    </row>
    <row r="61" spans="1:11" x14ac:dyDescent="0.2">
      <c r="C61" s="128"/>
      <c r="E61" s="22" t="s">
        <v>236</v>
      </c>
      <c r="F61" s="47"/>
      <c r="G61" s="20"/>
      <c r="H61" s="26">
        <f>((I21+I20)*((1+D25+D24))+C50+C47+C46+C42+C45+C44+C43+C38+C33+C37+C36+C35+C34)</f>
        <v>0</v>
      </c>
      <c r="I61" s="20"/>
    </row>
    <row r="62" spans="1:11" ht="15" x14ac:dyDescent="0.35">
      <c r="B62" s="20" t="s">
        <v>56</v>
      </c>
      <c r="C62" s="129">
        <f>SUM(C55:C61)</f>
        <v>0</v>
      </c>
      <c r="F62" s="20"/>
      <c r="G62" s="20"/>
      <c r="H62" s="20"/>
      <c r="I62" s="20"/>
    </row>
    <row r="63" spans="1:11" x14ac:dyDescent="0.2">
      <c r="F63" s="47"/>
      <c r="G63" s="20"/>
      <c r="H63" s="20"/>
      <c r="K63" s="47"/>
    </row>
    <row r="64" spans="1:11" x14ac:dyDescent="0.2">
      <c r="B64" s="63"/>
      <c r="F64" s="47"/>
      <c r="G64" s="20"/>
      <c r="H64" s="20"/>
      <c r="K64" s="47"/>
    </row>
    <row r="65" spans="2:11" x14ac:dyDescent="0.2">
      <c r="F65" s="47"/>
      <c r="G65" s="20"/>
      <c r="H65" s="20"/>
      <c r="I65" s="20"/>
      <c r="K65" s="33"/>
    </row>
    <row r="66" spans="2:11" x14ac:dyDescent="0.2">
      <c r="B66" s="63" t="s">
        <v>53</v>
      </c>
      <c r="K66" s="47"/>
    </row>
    <row r="67" spans="2:11" x14ac:dyDescent="0.2">
      <c r="B67" s="239"/>
      <c r="C67" s="66"/>
      <c r="D67" s="1"/>
      <c r="K67" s="47"/>
    </row>
    <row r="68" spans="2:11" x14ac:dyDescent="0.2">
      <c r="B68" s="1"/>
      <c r="C68" s="66"/>
      <c r="D68" s="1"/>
      <c r="E68" s="1"/>
      <c r="K68" s="47"/>
    </row>
    <row r="69" spans="2:11" x14ac:dyDescent="0.2">
      <c r="B69" s="1"/>
      <c r="C69" s="66"/>
      <c r="D69" s="1"/>
      <c r="E69" s="1"/>
    </row>
    <row r="70" spans="2:11" x14ac:dyDescent="0.2">
      <c r="B70" s="1"/>
      <c r="C70" s="66"/>
      <c r="D70" s="1"/>
      <c r="E70" s="1"/>
    </row>
    <row r="71" spans="2:11" x14ac:dyDescent="0.2">
      <c r="B71" s="1"/>
      <c r="C71" s="66"/>
      <c r="D71" s="1"/>
      <c r="E71" s="1"/>
    </row>
    <row r="72" spans="2:11" x14ac:dyDescent="0.2">
      <c r="B72" s="1"/>
      <c r="C72" s="66"/>
      <c r="D72" s="1"/>
      <c r="E72" s="1"/>
    </row>
    <row r="73" spans="2:11" x14ac:dyDescent="0.2">
      <c r="B73" s="1"/>
      <c r="C73" s="66"/>
      <c r="D73" s="1"/>
      <c r="E73" s="1"/>
    </row>
    <row r="74" spans="2:11" x14ac:dyDescent="0.2">
      <c r="B74" s="1"/>
      <c r="C74" s="66"/>
      <c r="D74" s="1"/>
      <c r="E74" s="1"/>
    </row>
  </sheetData>
  <mergeCells count="1">
    <mergeCell ref="F12:G12"/>
  </mergeCells>
  <hyperlinks>
    <hyperlink ref="A23" location="Definitions!A2" display="6010"/>
    <hyperlink ref="A24" location="Definitions!A3" display="6020"/>
    <hyperlink ref="A25" location="Definitions!A4" display="6030"/>
    <hyperlink ref="A26" location="Definitions!A7" display="6220"/>
    <hyperlink ref="A27" location="Definitions!A8" display="6230"/>
    <hyperlink ref="A28" location="Definitions!A5" display="6100"/>
    <hyperlink ref="A29" location="Definitions!A6" display="6210"/>
    <hyperlink ref="A30" location="Definitions!A12" display="6270"/>
    <hyperlink ref="A31" location="Definitions!A13" display="6280"/>
    <hyperlink ref="A32" location="Definitions!A14" display="6300"/>
    <hyperlink ref="A33" location="Definitions!A15" display="6410"/>
    <hyperlink ref="A34" location="Definitions!A17" display="6430"/>
    <hyperlink ref="A35" location="Definitions!A18" display="6450"/>
    <hyperlink ref="A36" location="Definitions!A20" display="6470"/>
    <hyperlink ref="A37" location="Definitions!A21" display="6510"/>
    <hyperlink ref="A38" location="Definitions!A22" display="6520"/>
    <hyperlink ref="A39" location="Definitions!A23" display="6530"/>
    <hyperlink ref="A40" location="Definitions!A24" display="6540"/>
    <hyperlink ref="A41" location="Definitions!A25" display="6560"/>
    <hyperlink ref="A42" location="Definitions!A27" display="6700"/>
    <hyperlink ref="A43" location="Definitions!A28" display="6800"/>
    <hyperlink ref="A44" location="Definitions!A30" display="7000"/>
    <hyperlink ref="A45" location="Definitions!A31" display="7100"/>
    <hyperlink ref="A46" location="Definitions!A32" display="7200"/>
    <hyperlink ref="A47" location="Definitions!A33" display="7300"/>
    <hyperlink ref="A48" location="Definitions!A34" display="7400"/>
    <hyperlink ref="A49" location="Definitions!A35" display="7500"/>
    <hyperlink ref="A50" location="Definitions!A37" display="7600"/>
    <hyperlink ref="A51" location="Definitions!A38" display="7700"/>
    <hyperlink ref="A52" location="Definitions!A39" display="7900"/>
    <hyperlink ref="A53" location="Definitions!A40" display="8000"/>
    <hyperlink ref="A57" location="Definitions!A42" display="9000"/>
  </hyperlinks>
  <pageMargins left="0" right="0" top="0" bottom="0" header="0.3" footer="0.3"/>
  <pageSetup scale="64" orientation="portrait" horizontalDpi="4294967293" verticalDpi="4294967293"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M53"/>
  <sheetViews>
    <sheetView topLeftCell="A5" workbookViewId="0">
      <selection activeCell="A39" sqref="A39:J39"/>
    </sheetView>
  </sheetViews>
  <sheetFormatPr defaultColWidth="9.28515625" defaultRowHeight="12.75" x14ac:dyDescent="0.2"/>
  <cols>
    <col min="1" max="1" width="18.85546875" style="20" customWidth="1"/>
    <col min="2" max="2" width="15.28515625" style="27" customWidth="1"/>
    <col min="3" max="3" width="9.85546875" style="20" bestFit="1" customWidth="1"/>
    <col min="4" max="4" width="8.140625" style="26" customWidth="1"/>
    <col min="5" max="5" width="7.140625" style="24" customWidth="1"/>
    <col min="6" max="6" width="10.85546875" style="24" customWidth="1"/>
    <col min="7" max="7" width="6" style="21" customWidth="1"/>
    <col min="8" max="8" width="11.28515625" style="20" customWidth="1"/>
    <col min="9" max="9" width="35.7109375" style="20" bestFit="1" customWidth="1"/>
    <col min="10" max="10" width="9.28515625" style="20"/>
    <col min="11" max="11" width="0" style="20" hidden="1" customWidth="1"/>
    <col min="12" max="12" width="17.42578125" style="20" hidden="1" customWidth="1"/>
    <col min="13" max="13" width="7.42578125" style="20" hidden="1" customWidth="1"/>
    <col min="14" max="16384" width="9.28515625" style="20"/>
  </cols>
  <sheetData>
    <row r="1" spans="1:13" ht="15.75" x14ac:dyDescent="0.25">
      <c r="A1" s="74" t="s">
        <v>60</v>
      </c>
      <c r="L1" s="196" t="s">
        <v>203</v>
      </c>
    </row>
    <row r="2" spans="1:13" ht="14.25" x14ac:dyDescent="0.2">
      <c r="A2" s="23" t="s">
        <v>64</v>
      </c>
      <c r="B2" s="23">
        <f>TOTAL!$C$1</f>
        <v>0</v>
      </c>
      <c r="L2" s="197" t="s">
        <v>204</v>
      </c>
    </row>
    <row r="3" spans="1:13" ht="14.25" x14ac:dyDescent="0.2">
      <c r="A3" s="75" t="s">
        <v>151</v>
      </c>
      <c r="B3" s="23">
        <f>TOTAL!$C$5</f>
        <v>0</v>
      </c>
      <c r="L3" s="198" t="s">
        <v>205</v>
      </c>
    </row>
    <row r="4" spans="1:13" ht="14.25" x14ac:dyDescent="0.2">
      <c r="A4" s="25" t="s">
        <v>63</v>
      </c>
      <c r="B4" s="25">
        <f>TOTAL!$C$4</f>
        <v>0</v>
      </c>
      <c r="L4" s="196" t="s">
        <v>206</v>
      </c>
    </row>
    <row r="5" spans="1:13" ht="14.25" x14ac:dyDescent="0.2">
      <c r="A5" s="19" t="s">
        <v>65</v>
      </c>
      <c r="B5" s="3"/>
      <c r="L5" s="196" t="s">
        <v>207</v>
      </c>
    </row>
    <row r="6" spans="1:13" ht="15" thickBot="1" x14ac:dyDescent="0.25">
      <c r="A6" s="19" t="s">
        <v>57</v>
      </c>
      <c r="B6" s="3"/>
      <c r="L6" s="199" t="s">
        <v>208</v>
      </c>
    </row>
    <row r="7" spans="1:13" ht="15.75" x14ac:dyDescent="0.25">
      <c r="A7" s="19" t="s">
        <v>58</v>
      </c>
      <c r="B7" s="217"/>
      <c r="D7" s="407" t="s">
        <v>307</v>
      </c>
      <c r="E7" s="408"/>
      <c r="F7" s="408"/>
      <c r="G7" s="409"/>
    </row>
    <row r="8" spans="1:13" ht="16.5" thickBot="1" x14ac:dyDescent="0.3">
      <c r="A8" s="85"/>
      <c r="B8" s="36"/>
      <c r="C8" s="85"/>
      <c r="D8" s="410">
        <v>44197</v>
      </c>
      <c r="E8" s="411"/>
      <c r="F8" s="411"/>
      <c r="G8" s="412"/>
      <c r="L8" s="10" t="s">
        <v>116</v>
      </c>
      <c r="M8" s="158">
        <v>48.79</v>
      </c>
    </row>
    <row r="9" spans="1:13" x14ac:dyDescent="0.2">
      <c r="A9" s="31"/>
      <c r="B9" s="88"/>
      <c r="C9" s="31"/>
      <c r="L9" s="10" t="s">
        <v>117</v>
      </c>
      <c r="M9" s="158">
        <v>75.89</v>
      </c>
    </row>
    <row r="10" spans="1:13" x14ac:dyDescent="0.2">
      <c r="A10" s="86"/>
      <c r="B10" s="16"/>
      <c r="C10" s="31"/>
      <c r="L10" s="10" t="s">
        <v>118</v>
      </c>
      <c r="M10" s="160" t="s">
        <v>84</v>
      </c>
    </row>
    <row r="11" spans="1:13" ht="13.5" thickBot="1" x14ac:dyDescent="0.25">
      <c r="A11" s="86"/>
      <c r="B11" s="17"/>
      <c r="C11" s="31"/>
      <c r="L11" s="165" t="s">
        <v>308</v>
      </c>
      <c r="M11" s="160" t="s">
        <v>84</v>
      </c>
    </row>
    <row r="12" spans="1:13" ht="13.5" thickBot="1" x14ac:dyDescent="0.25">
      <c r="A12" s="404" t="s">
        <v>160</v>
      </c>
      <c r="B12" s="405"/>
      <c r="C12" s="405"/>
      <c r="D12" s="405"/>
      <c r="E12" s="405"/>
      <c r="F12" s="405"/>
      <c r="G12" s="405"/>
      <c r="H12" s="406"/>
      <c r="L12" s="10" t="s">
        <v>119</v>
      </c>
      <c r="M12" s="158">
        <v>48.79</v>
      </c>
    </row>
    <row r="13" spans="1:13" s="22" customFormat="1" ht="13.5" thickTop="1" x14ac:dyDescent="0.2">
      <c r="A13" s="200" t="s">
        <v>198</v>
      </c>
      <c r="B13" s="190" t="s">
        <v>199</v>
      </c>
      <c r="C13" s="191" t="s">
        <v>26</v>
      </c>
      <c r="D13" s="402" t="s">
        <v>200</v>
      </c>
      <c r="E13" s="402"/>
      <c r="F13" s="403" t="s">
        <v>201</v>
      </c>
      <c r="G13" s="402"/>
      <c r="H13" s="207" t="s">
        <v>202</v>
      </c>
      <c r="L13" s="10" t="s">
        <v>120</v>
      </c>
      <c r="M13" s="158">
        <v>75.89</v>
      </c>
    </row>
    <row r="14" spans="1:13" ht="14.25" x14ac:dyDescent="0.2">
      <c r="A14" s="302"/>
      <c r="B14" s="186" t="s">
        <v>208</v>
      </c>
      <c r="C14" s="187"/>
      <c r="D14" s="240" t="str">
        <f t="shared" ref="D14:D20" si="0">IF(B14="weekly","week",IF(B14="daily","day",IF(B14="monthly","month",IF(B14="quarterly","quarter",IF(B14="annually","year","0")))))</f>
        <v>0</v>
      </c>
      <c r="E14" s="188"/>
      <c r="F14" s="241" t="str">
        <f>IF(B14="weekly","weeks",IF(B14="daily","days",IF(B14="monthly","months",IF(B14="annually","enter 1","0"))))</f>
        <v>0</v>
      </c>
      <c r="G14" s="189"/>
      <c r="H14" s="201">
        <f>C14*E14*G14</f>
        <v>0</v>
      </c>
      <c r="L14" s="165" t="s">
        <v>309</v>
      </c>
      <c r="M14" s="160" t="s">
        <v>84</v>
      </c>
    </row>
    <row r="15" spans="1:13" ht="14.25" x14ac:dyDescent="0.2">
      <c r="A15" s="302"/>
      <c r="B15" s="186" t="s">
        <v>208</v>
      </c>
      <c r="C15" s="187"/>
      <c r="D15" s="240" t="str">
        <f t="shared" si="0"/>
        <v>0</v>
      </c>
      <c r="E15" s="188"/>
      <c r="F15" s="241" t="str">
        <f>IF(B15="weekly","weeks",IF(B15="daily","days",IF(B15="monthly","months",IF(B15="annually","enter 1","0"))))</f>
        <v>0</v>
      </c>
      <c r="G15" s="189"/>
      <c r="H15" s="201">
        <f>C15*E15*G15</f>
        <v>0</v>
      </c>
      <c r="L15" s="10" t="s">
        <v>121</v>
      </c>
      <c r="M15" s="160" t="s">
        <v>84</v>
      </c>
    </row>
    <row r="16" spans="1:13" ht="14.25" x14ac:dyDescent="0.2">
      <c r="A16" s="303"/>
      <c r="B16" s="186" t="s">
        <v>208</v>
      </c>
      <c r="C16" s="187"/>
      <c r="D16" s="240" t="str">
        <f t="shared" ref="D16" si="1">IF(B16="weekly","week",IF(B16="daily","day",IF(B16="monthly","month",IF(B16="quarterly","quarter",IF(B16="annually","year","0")))))</f>
        <v>0</v>
      </c>
      <c r="E16" s="188"/>
      <c r="F16" s="241" t="str">
        <f t="shared" ref="F16" si="2">IF(B16="weekly","weeks",IF(B16="daily","days",IF(B16="monthly","months",IF(B16="annually","enter 1","0"))))</f>
        <v>0</v>
      </c>
      <c r="G16" s="189"/>
      <c r="H16" s="201">
        <f t="shared" ref="H16" si="3">C16*E16*G16</f>
        <v>0</v>
      </c>
    </row>
    <row r="17" spans="1:10" ht="14.25" x14ac:dyDescent="0.2">
      <c r="A17" s="303"/>
      <c r="B17" s="186" t="s">
        <v>208</v>
      </c>
      <c r="C17" s="187"/>
      <c r="D17" s="240" t="str">
        <f t="shared" si="0"/>
        <v>0</v>
      </c>
      <c r="E17" s="188"/>
      <c r="F17" s="241" t="str">
        <f t="shared" ref="F17:F20" si="4">IF(B17="weekly","weeks",IF(B17="daily","days",IF(B17="monthly","months",IF(B17="annually","enter 1","0"))))</f>
        <v>0</v>
      </c>
      <c r="G17" s="189"/>
      <c r="H17" s="201">
        <f t="shared" ref="H17:H20" si="5">C17*E17*G17</f>
        <v>0</v>
      </c>
    </row>
    <row r="18" spans="1:10" ht="14.25" x14ac:dyDescent="0.2">
      <c r="A18" s="303"/>
      <c r="B18" s="186" t="s">
        <v>208</v>
      </c>
      <c r="C18" s="187"/>
      <c r="D18" s="240" t="str">
        <f t="shared" si="0"/>
        <v>0</v>
      </c>
      <c r="E18" s="188"/>
      <c r="F18" s="241" t="str">
        <f t="shared" si="4"/>
        <v>0</v>
      </c>
      <c r="G18" s="189"/>
      <c r="H18" s="201">
        <f t="shared" si="5"/>
        <v>0</v>
      </c>
      <c r="I18" s="33"/>
    </row>
    <row r="19" spans="1:10" ht="14.25" x14ac:dyDescent="0.2">
      <c r="A19" s="303"/>
      <c r="B19" s="186" t="s">
        <v>208</v>
      </c>
      <c r="C19" s="187"/>
      <c r="D19" s="240" t="str">
        <f t="shared" si="0"/>
        <v>0</v>
      </c>
      <c r="E19" s="188"/>
      <c r="F19" s="241" t="str">
        <f t="shared" si="4"/>
        <v>0</v>
      </c>
      <c r="G19" s="189"/>
      <c r="H19" s="201">
        <f t="shared" si="5"/>
        <v>0</v>
      </c>
      <c r="I19" s="33"/>
      <c r="J19" s="35"/>
    </row>
    <row r="20" spans="1:10" ht="16.5" x14ac:dyDescent="0.35">
      <c r="A20" s="303"/>
      <c r="B20" s="186" t="s">
        <v>208</v>
      </c>
      <c r="C20" s="187"/>
      <c r="D20" s="240" t="str">
        <f t="shared" si="0"/>
        <v>0</v>
      </c>
      <c r="E20" s="188"/>
      <c r="F20" s="241" t="str">
        <f t="shared" si="4"/>
        <v>0</v>
      </c>
      <c r="G20" s="189"/>
      <c r="H20" s="203">
        <f t="shared" si="5"/>
        <v>0</v>
      </c>
      <c r="I20" s="33"/>
    </row>
    <row r="21" spans="1:10" ht="13.5" thickBot="1" x14ac:dyDescent="0.25">
      <c r="A21" s="375" t="s">
        <v>313</v>
      </c>
      <c r="B21" s="192"/>
      <c r="C21" s="192"/>
      <c r="D21" s="193"/>
      <c r="E21" s="204"/>
      <c r="F21" s="204"/>
      <c r="G21" s="205"/>
      <c r="H21" s="206">
        <f>SUM(H14:H20)</f>
        <v>0</v>
      </c>
      <c r="I21" s="33"/>
    </row>
    <row r="22" spans="1:10" x14ac:dyDescent="0.2">
      <c r="A22" s="75"/>
      <c r="B22" s="9"/>
      <c r="C22" s="9"/>
      <c r="D22" s="18"/>
      <c r="I22" s="33"/>
    </row>
    <row r="23" spans="1:10" x14ac:dyDescent="0.2">
      <c r="A23" s="377" t="s">
        <v>315</v>
      </c>
      <c r="B23" s="89" t="s">
        <v>208</v>
      </c>
      <c r="C23" s="89"/>
      <c r="D23" s="378" t="s">
        <v>314</v>
      </c>
      <c r="E23" s="56"/>
      <c r="F23" s="56" t="s">
        <v>314</v>
      </c>
      <c r="G23" s="62"/>
      <c r="H23" s="10">
        <v>0</v>
      </c>
      <c r="I23" s="379" t="s">
        <v>316</v>
      </c>
    </row>
    <row r="24" spans="1:10" x14ac:dyDescent="0.2">
      <c r="A24" s="75"/>
      <c r="B24" s="9"/>
      <c r="C24" s="9"/>
      <c r="D24" s="18"/>
      <c r="I24" s="33"/>
    </row>
    <row r="25" spans="1:10" x14ac:dyDescent="0.2">
      <c r="A25" s="31"/>
      <c r="B25" s="17"/>
      <c r="C25" s="31"/>
      <c r="I25" s="47"/>
    </row>
    <row r="26" spans="1:10" x14ac:dyDescent="0.2">
      <c r="A26" s="31"/>
      <c r="B26" s="20"/>
      <c r="D26" s="16" t="s">
        <v>164</v>
      </c>
      <c r="F26" s="31"/>
      <c r="G26" s="71">
        <v>0</v>
      </c>
      <c r="H26" s="194">
        <f>H21*G26</f>
        <v>0</v>
      </c>
      <c r="I26" s="33" t="s">
        <v>268</v>
      </c>
    </row>
    <row r="27" spans="1:10" x14ac:dyDescent="0.2">
      <c r="A27" s="31"/>
      <c r="B27" s="17"/>
      <c r="C27" s="31"/>
      <c r="G27" s="20"/>
      <c r="I27" s="33"/>
    </row>
    <row r="28" spans="1:10" ht="15" x14ac:dyDescent="0.35">
      <c r="A28" s="31"/>
      <c r="B28" s="17"/>
      <c r="D28" s="20"/>
      <c r="G28" s="376" t="s">
        <v>312</v>
      </c>
      <c r="H28" s="90">
        <f>SUM(H21:H26)</f>
        <v>0</v>
      </c>
      <c r="I28" s="47"/>
    </row>
    <row r="29" spans="1:10" x14ac:dyDescent="0.2">
      <c r="A29" s="31"/>
      <c r="B29" s="17"/>
      <c r="C29" s="31"/>
      <c r="I29" s="47"/>
    </row>
    <row r="30" spans="1:10" x14ac:dyDescent="0.2">
      <c r="A30" s="244" t="s">
        <v>293</v>
      </c>
      <c r="B30" s="17"/>
      <c r="C30" s="31"/>
      <c r="I30" s="47"/>
    </row>
    <row r="31" spans="1:10" x14ac:dyDescent="0.2">
      <c r="A31" s="244" t="s">
        <v>294</v>
      </c>
      <c r="B31" s="17"/>
      <c r="C31" s="31"/>
      <c r="I31" s="47"/>
    </row>
    <row r="32" spans="1:10" x14ac:dyDescent="0.2">
      <c r="A32" s="244" t="s">
        <v>295</v>
      </c>
      <c r="B32" s="17"/>
      <c r="C32" s="31"/>
      <c r="I32" s="47"/>
    </row>
    <row r="33" spans="1:10" ht="15.75" x14ac:dyDescent="0.2">
      <c r="A33" s="245" t="s">
        <v>296</v>
      </c>
      <c r="B33" s="17"/>
      <c r="C33" s="86" t="s">
        <v>297</v>
      </c>
      <c r="I33" s="47"/>
    </row>
    <row r="34" spans="1:10" ht="15.75" x14ac:dyDescent="0.2">
      <c r="A34" s="245"/>
      <c r="B34" s="17"/>
      <c r="C34" s="31"/>
      <c r="I34" s="47"/>
    </row>
    <row r="35" spans="1:10" x14ac:dyDescent="0.2">
      <c r="A35" s="244" t="s">
        <v>276</v>
      </c>
      <c r="B35" s="17"/>
      <c r="C35" s="31"/>
      <c r="I35" s="33"/>
    </row>
    <row r="36" spans="1:10" x14ac:dyDescent="0.2">
      <c r="A36" s="31"/>
      <c r="B36" s="17"/>
      <c r="C36" s="31"/>
      <c r="I36" s="47"/>
    </row>
    <row r="37" spans="1:10" x14ac:dyDescent="0.2">
      <c r="A37" s="63" t="s">
        <v>289</v>
      </c>
      <c r="B37" s="17"/>
      <c r="C37" s="31"/>
      <c r="I37" s="47"/>
    </row>
    <row r="38" spans="1:10" x14ac:dyDescent="0.2">
      <c r="B38" s="247"/>
      <c r="C38" s="246"/>
      <c r="D38" s="248"/>
      <c r="E38" s="249"/>
      <c r="F38" s="249"/>
      <c r="G38" s="177"/>
      <c r="H38" s="1"/>
      <c r="I38" s="92"/>
    </row>
    <row r="39" spans="1:10" ht="115.5" customHeight="1" x14ac:dyDescent="0.2">
      <c r="A39" s="401" t="s">
        <v>317</v>
      </c>
      <c r="B39" s="401"/>
      <c r="C39" s="401"/>
      <c r="D39" s="401"/>
      <c r="E39" s="401"/>
      <c r="F39" s="401"/>
      <c r="G39" s="401"/>
      <c r="H39" s="401"/>
      <c r="I39" s="401"/>
      <c r="J39" s="401"/>
    </row>
    <row r="40" spans="1:10" x14ac:dyDescent="0.2">
      <c r="B40" s="247"/>
      <c r="C40" s="246"/>
      <c r="D40" s="248"/>
      <c r="E40" s="249"/>
      <c r="F40" s="249"/>
      <c r="G40" s="177"/>
      <c r="H40" s="1"/>
      <c r="I40" s="92"/>
    </row>
    <row r="41" spans="1:10" x14ac:dyDescent="0.2">
      <c r="A41" s="250" t="s">
        <v>53</v>
      </c>
      <c r="B41" s="247"/>
      <c r="C41" s="246"/>
      <c r="D41" s="248"/>
      <c r="E41" s="249"/>
      <c r="F41" s="249"/>
      <c r="G41" s="177"/>
      <c r="H41" s="1"/>
      <c r="I41" s="92"/>
    </row>
    <row r="42" spans="1:10" x14ac:dyDescent="0.2">
      <c r="A42" s="246"/>
      <c r="B42" s="247"/>
      <c r="C42" s="246"/>
      <c r="D42" s="248"/>
      <c r="E42" s="249"/>
      <c r="F42" s="249"/>
      <c r="G42" s="177"/>
      <c r="H42" s="1"/>
      <c r="I42" s="92"/>
    </row>
    <row r="43" spans="1:10" x14ac:dyDescent="0.2">
      <c r="A43" s="250"/>
      <c r="B43" s="247"/>
      <c r="C43" s="250"/>
      <c r="D43" s="248"/>
      <c r="E43" s="249"/>
      <c r="F43" s="249"/>
      <c r="G43" s="177"/>
      <c r="H43" s="1"/>
      <c r="I43" s="92"/>
    </row>
    <row r="44" spans="1:10" x14ac:dyDescent="0.2">
      <c r="A44" s="250"/>
      <c r="B44" s="247"/>
      <c r="C44" s="250"/>
      <c r="D44" s="248"/>
      <c r="E44" s="249"/>
      <c r="F44" s="249"/>
      <c r="G44" s="177"/>
      <c r="H44" s="1"/>
      <c r="I44" s="92"/>
    </row>
    <row r="45" spans="1:10" x14ac:dyDescent="0.2">
      <c r="A45" s="251"/>
      <c r="B45" s="252"/>
      <c r="C45" s="246"/>
      <c r="D45" s="248"/>
      <c r="E45" s="249"/>
      <c r="F45" s="249"/>
      <c r="G45" s="177"/>
      <c r="H45" s="1"/>
      <c r="I45" s="92"/>
    </row>
    <row r="46" spans="1:10" x14ac:dyDescent="0.2">
      <c r="A46" s="250"/>
      <c r="B46" s="247"/>
      <c r="C46" s="246"/>
      <c r="D46" s="248"/>
      <c r="E46" s="249"/>
      <c r="F46" s="249"/>
      <c r="G46" s="177"/>
      <c r="H46" s="1"/>
      <c r="I46" s="92"/>
    </row>
    <row r="47" spans="1:10" x14ac:dyDescent="0.2">
      <c r="A47" s="31"/>
      <c r="B47" s="17"/>
      <c r="C47" s="31"/>
      <c r="I47" s="47"/>
    </row>
    <row r="48" spans="1:10" x14ac:dyDescent="0.2">
      <c r="A48" s="31"/>
      <c r="B48" s="17"/>
      <c r="C48" s="31"/>
      <c r="I48" s="47"/>
    </row>
    <row r="49" spans="1:10" x14ac:dyDescent="0.2">
      <c r="A49" s="85"/>
      <c r="B49" s="5"/>
      <c r="C49" s="85"/>
      <c r="I49" s="47"/>
    </row>
    <row r="50" spans="1:10" x14ac:dyDescent="0.2">
      <c r="A50" s="63"/>
      <c r="B50" s="6"/>
      <c r="I50" s="33"/>
    </row>
    <row r="51" spans="1:10" x14ac:dyDescent="0.2">
      <c r="I51" s="47"/>
      <c r="J51" s="31"/>
    </row>
    <row r="52" spans="1:10" x14ac:dyDescent="0.2">
      <c r="A52" s="63" t="s">
        <v>53</v>
      </c>
      <c r="I52" s="47"/>
    </row>
    <row r="53" spans="1:10" x14ac:dyDescent="0.2">
      <c r="I53" s="47"/>
    </row>
  </sheetData>
  <sheetProtection formatColumns="0" formatRows="0"/>
  <mergeCells count="6">
    <mergeCell ref="A39:J39"/>
    <mergeCell ref="D13:E13"/>
    <mergeCell ref="F13:G13"/>
    <mergeCell ref="A12:H12"/>
    <mergeCell ref="D7:G7"/>
    <mergeCell ref="D8:G8"/>
  </mergeCells>
  <dataValidations count="1">
    <dataValidation type="list" allowBlank="1" showInputMessage="1" showErrorMessage="1" sqref="B14:B20">
      <formula1>$L$1:$L$6</formula1>
    </dataValidation>
  </dataValidations>
  <pageMargins left="0.7" right="0.7" top="0.75" bottom="0.75" header="0.3" footer="0.3"/>
  <pageSetup orientation="portrait" horizontalDpi="4294967293" verticalDpi="4294967293"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C66"/>
  <sheetViews>
    <sheetView workbookViewId="0">
      <pane xSplit="1" ySplit="1" topLeftCell="B2" activePane="bottomRight" state="frozen"/>
      <selection pane="topRight" activeCell="B1" sqref="B1"/>
      <selection pane="bottomLeft" activeCell="A2" sqref="A2"/>
      <selection pane="bottomRight" sqref="A1:A1048576"/>
    </sheetView>
  </sheetViews>
  <sheetFormatPr defaultRowHeight="12.75" x14ac:dyDescent="0.2"/>
  <cols>
    <col min="1" max="1" width="100.7109375" customWidth="1"/>
    <col min="2" max="2" width="70.7109375" bestFit="1" customWidth="1"/>
    <col min="3" max="4" width="15.5703125" bestFit="1" customWidth="1"/>
  </cols>
  <sheetData>
    <row r="1" spans="1:2" ht="28.5" customHeight="1" thickBot="1" x14ac:dyDescent="0.25">
      <c r="A1" s="343" t="s">
        <v>239</v>
      </c>
      <c r="B1" s="343" t="s">
        <v>266</v>
      </c>
    </row>
    <row r="2" spans="1:2" ht="47.25" x14ac:dyDescent="0.2">
      <c r="A2" s="342" t="s">
        <v>248</v>
      </c>
      <c r="B2" s="342" t="s">
        <v>269</v>
      </c>
    </row>
    <row r="3" spans="1:2" ht="31.5" x14ac:dyDescent="0.2">
      <c r="A3" s="331" t="s">
        <v>264</v>
      </c>
      <c r="B3" s="331"/>
    </row>
    <row r="4" spans="1:2" ht="31.5" x14ac:dyDescent="0.2">
      <c r="A4" s="331" t="s">
        <v>223</v>
      </c>
      <c r="B4" s="331"/>
    </row>
    <row r="5" spans="1:2" ht="31.5" x14ac:dyDescent="0.2">
      <c r="A5" s="331" t="s">
        <v>249</v>
      </c>
      <c r="B5" s="336"/>
    </row>
    <row r="6" spans="1:2" ht="41.25" x14ac:dyDescent="0.2">
      <c r="A6" s="331" t="s">
        <v>287</v>
      </c>
      <c r="B6" s="336"/>
    </row>
    <row r="7" spans="1:2" s="210" customFormat="1" ht="31.5" x14ac:dyDescent="0.2">
      <c r="A7" s="331" t="s">
        <v>303</v>
      </c>
      <c r="B7" s="337"/>
    </row>
    <row r="8" spans="1:2" ht="110.25" x14ac:dyDescent="0.2">
      <c r="A8" s="331" t="s">
        <v>300</v>
      </c>
      <c r="B8" s="336"/>
    </row>
    <row r="9" spans="1:2" ht="31.5" x14ac:dyDescent="0.2">
      <c r="A9" s="331" t="s">
        <v>273</v>
      </c>
      <c r="B9" s="336"/>
    </row>
    <row r="10" spans="1:2" ht="15.75" x14ac:dyDescent="0.2">
      <c r="A10" s="331" t="s">
        <v>274</v>
      </c>
      <c r="B10" s="336"/>
    </row>
    <row r="11" spans="1:2" ht="31.5" x14ac:dyDescent="0.2">
      <c r="A11" s="331" t="s">
        <v>275</v>
      </c>
      <c r="B11" s="336"/>
    </row>
    <row r="12" spans="1:2" ht="47.25" x14ac:dyDescent="0.2">
      <c r="A12" s="331" t="s">
        <v>209</v>
      </c>
      <c r="B12" s="336" t="s">
        <v>279</v>
      </c>
    </row>
    <row r="13" spans="1:2" ht="31.5" x14ac:dyDescent="0.2">
      <c r="A13" s="331" t="s">
        <v>285</v>
      </c>
      <c r="B13" s="336"/>
    </row>
    <row r="14" spans="1:2" ht="47.25" x14ac:dyDescent="0.2">
      <c r="A14" s="331" t="s">
        <v>265</v>
      </c>
      <c r="B14" s="331"/>
    </row>
    <row r="15" spans="1:2" ht="31.5" x14ac:dyDescent="0.2">
      <c r="A15" s="331" t="s">
        <v>250</v>
      </c>
      <c r="B15" s="336"/>
    </row>
    <row r="16" spans="1:2" ht="31.5" x14ac:dyDescent="0.2">
      <c r="A16" s="331" t="s">
        <v>251</v>
      </c>
      <c r="B16" s="336"/>
    </row>
    <row r="17" spans="1:2" ht="31.5" x14ac:dyDescent="0.2">
      <c r="A17" s="331" t="s">
        <v>252</v>
      </c>
      <c r="B17" s="336"/>
    </row>
    <row r="18" spans="1:2" ht="47.25" x14ac:dyDescent="0.2">
      <c r="A18" s="331" t="s">
        <v>253</v>
      </c>
      <c r="B18" s="336"/>
    </row>
    <row r="19" spans="1:2" ht="31.5" x14ac:dyDescent="0.2">
      <c r="A19" s="331" t="s">
        <v>210</v>
      </c>
      <c r="B19" s="336"/>
    </row>
    <row r="20" spans="1:2" ht="31.5" x14ac:dyDescent="0.2">
      <c r="A20" s="331" t="s">
        <v>254</v>
      </c>
      <c r="B20" s="336"/>
    </row>
    <row r="21" spans="1:2" ht="31.5" x14ac:dyDescent="0.2">
      <c r="A21" s="331" t="s">
        <v>211</v>
      </c>
      <c r="B21" s="336"/>
    </row>
    <row r="22" spans="1:2" ht="47.25" x14ac:dyDescent="0.2">
      <c r="A22" s="331" t="s">
        <v>255</v>
      </c>
      <c r="B22" s="336"/>
    </row>
    <row r="23" spans="1:2" ht="47.25" x14ac:dyDescent="0.2">
      <c r="A23" s="331" t="s">
        <v>304</v>
      </c>
      <c r="B23" s="336"/>
    </row>
    <row r="24" spans="1:2" ht="31.5" x14ac:dyDescent="0.2">
      <c r="A24" s="331" t="s">
        <v>224</v>
      </c>
      <c r="B24" s="336"/>
    </row>
    <row r="25" spans="1:2" ht="15.75" x14ac:dyDescent="0.2">
      <c r="A25" s="331" t="s">
        <v>256</v>
      </c>
      <c r="B25" s="336"/>
    </row>
    <row r="26" spans="1:2" ht="63" x14ac:dyDescent="0.2">
      <c r="A26" s="331" t="s">
        <v>298</v>
      </c>
      <c r="B26" s="336"/>
    </row>
    <row r="27" spans="1:2" ht="31.5" x14ac:dyDescent="0.2">
      <c r="A27" s="331" t="s">
        <v>242</v>
      </c>
      <c r="B27" s="336"/>
    </row>
    <row r="28" spans="1:2" ht="31.5" x14ac:dyDescent="0.2">
      <c r="A28" s="331" t="s">
        <v>257</v>
      </c>
      <c r="B28" s="336"/>
    </row>
    <row r="29" spans="1:2" ht="47.25" x14ac:dyDescent="0.2">
      <c r="A29" s="331" t="s">
        <v>258</v>
      </c>
      <c r="B29" s="336"/>
    </row>
    <row r="30" spans="1:2" ht="31.5" x14ac:dyDescent="0.2">
      <c r="A30" s="331" t="s">
        <v>212</v>
      </c>
      <c r="B30" s="336"/>
    </row>
    <row r="31" spans="1:2" ht="31.5" x14ac:dyDescent="0.2">
      <c r="A31" s="331" t="s">
        <v>213</v>
      </c>
      <c r="B31" s="336"/>
    </row>
    <row r="32" spans="1:2" ht="31.5" x14ac:dyDescent="0.2">
      <c r="A32" s="331" t="s">
        <v>259</v>
      </c>
      <c r="B32" s="336"/>
    </row>
    <row r="33" spans="1:2" ht="31.5" x14ac:dyDescent="0.2">
      <c r="A33" s="331" t="s">
        <v>214</v>
      </c>
      <c r="B33" s="336"/>
    </row>
    <row r="34" spans="1:2" ht="78.75" x14ac:dyDescent="0.2">
      <c r="A34" s="331" t="s">
        <v>310</v>
      </c>
      <c r="B34" s="336"/>
    </row>
    <row r="35" spans="1:2" ht="31.5" x14ac:dyDescent="0.2">
      <c r="A35" s="331" t="s">
        <v>225</v>
      </c>
      <c r="B35" s="336"/>
    </row>
    <row r="36" spans="1:2" ht="31.5" x14ac:dyDescent="0.2">
      <c r="A36" s="331" t="s">
        <v>226</v>
      </c>
      <c r="B36" s="336"/>
    </row>
    <row r="37" spans="1:2" ht="31.5" x14ac:dyDescent="0.2">
      <c r="A37" s="331" t="s">
        <v>215</v>
      </c>
      <c r="B37" s="336"/>
    </row>
    <row r="38" spans="1:2" ht="31.5" x14ac:dyDescent="0.2">
      <c r="A38" s="331" t="s">
        <v>216</v>
      </c>
      <c r="B38" s="336"/>
    </row>
    <row r="39" spans="1:2" ht="31.5" x14ac:dyDescent="0.2">
      <c r="A39" s="331" t="s">
        <v>217</v>
      </c>
      <c r="B39" s="336"/>
    </row>
    <row r="40" spans="1:2" ht="31.5" x14ac:dyDescent="0.2">
      <c r="A40" s="331" t="s">
        <v>260</v>
      </c>
      <c r="B40" s="336"/>
    </row>
    <row r="41" spans="1:2" ht="15.75" x14ac:dyDescent="0.2">
      <c r="A41" s="332"/>
      <c r="B41" s="336"/>
    </row>
    <row r="42" spans="1:2" ht="15.75" x14ac:dyDescent="0.2">
      <c r="A42" s="331" t="s">
        <v>238</v>
      </c>
      <c r="B42" s="338" t="s">
        <v>267</v>
      </c>
    </row>
    <row r="43" spans="1:2" ht="15.75" x14ac:dyDescent="0.2">
      <c r="A43" s="332"/>
      <c r="B43" s="338" t="s">
        <v>288</v>
      </c>
    </row>
    <row r="44" spans="1:2" ht="15.75" x14ac:dyDescent="0.2">
      <c r="A44" s="331" t="s">
        <v>218</v>
      </c>
      <c r="B44" s="336"/>
    </row>
    <row r="45" spans="1:2" x14ac:dyDescent="0.2">
      <c r="A45" s="335"/>
      <c r="B45" s="336"/>
    </row>
    <row r="46" spans="1:2" ht="15.75" x14ac:dyDescent="0.2">
      <c r="A46" s="333" t="s">
        <v>219</v>
      </c>
      <c r="B46" s="336"/>
    </row>
    <row r="47" spans="1:2" x14ac:dyDescent="0.2">
      <c r="A47" s="335"/>
      <c r="B47" s="336"/>
    </row>
    <row r="48" spans="1:2" ht="25.5" x14ac:dyDescent="0.2">
      <c r="A48" s="335" t="s">
        <v>228</v>
      </c>
      <c r="B48" s="339"/>
    </row>
    <row r="49" spans="1:3" ht="31.5" x14ac:dyDescent="0.2">
      <c r="A49" s="334" t="s">
        <v>227</v>
      </c>
      <c r="B49" s="340"/>
    </row>
    <row r="50" spans="1:3" ht="15.75" x14ac:dyDescent="0.2">
      <c r="A50" s="334" t="s">
        <v>229</v>
      </c>
      <c r="B50" s="340"/>
    </row>
    <row r="51" spans="1:3" ht="31.5" x14ac:dyDescent="0.2">
      <c r="A51" s="334" t="s">
        <v>230</v>
      </c>
      <c r="B51" s="340"/>
    </row>
    <row r="52" spans="1:3" x14ac:dyDescent="0.2">
      <c r="A52" s="335"/>
      <c r="B52" s="341"/>
      <c r="C52" s="212"/>
    </row>
    <row r="53" spans="1:3" ht="15.75" x14ac:dyDescent="0.2">
      <c r="A53" s="333" t="s">
        <v>220</v>
      </c>
      <c r="B53" s="341"/>
      <c r="C53" s="212"/>
    </row>
    <row r="54" spans="1:3" x14ac:dyDescent="0.2">
      <c r="A54" s="335"/>
      <c r="B54" s="341"/>
      <c r="C54" s="212"/>
    </row>
    <row r="55" spans="1:3" ht="63" x14ac:dyDescent="0.2">
      <c r="A55" s="334" t="s">
        <v>231</v>
      </c>
      <c r="B55" s="339"/>
    </row>
    <row r="56" spans="1:3" ht="47.25" x14ac:dyDescent="0.2">
      <c r="A56" s="333" t="s">
        <v>261</v>
      </c>
      <c r="B56" s="336"/>
    </row>
    <row r="57" spans="1:3" ht="47.25" x14ac:dyDescent="0.2">
      <c r="A57" s="333" t="s">
        <v>232</v>
      </c>
      <c r="B57" s="336"/>
    </row>
    <row r="58" spans="1:3" ht="31.5" x14ac:dyDescent="0.2">
      <c r="A58" s="333" t="s">
        <v>233</v>
      </c>
      <c r="B58" s="336"/>
    </row>
    <row r="59" spans="1:3" ht="31.5" x14ac:dyDescent="0.2">
      <c r="A59" s="333" t="s">
        <v>262</v>
      </c>
      <c r="B59" s="336"/>
    </row>
    <row r="60" spans="1:3" ht="31.5" x14ac:dyDescent="0.2">
      <c r="A60" s="333" t="s">
        <v>234</v>
      </c>
      <c r="B60" s="336"/>
    </row>
    <row r="61" spans="1:3" ht="31.5" x14ac:dyDescent="0.2">
      <c r="A61" s="333" t="s">
        <v>263</v>
      </c>
      <c r="B61" s="336"/>
    </row>
    <row r="62" spans="1:3" ht="31.5" x14ac:dyDescent="0.2">
      <c r="A62" s="333" t="s">
        <v>235</v>
      </c>
      <c r="B62" s="336"/>
    </row>
    <row r="63" spans="1:3" x14ac:dyDescent="0.2">
      <c r="A63" s="335"/>
      <c r="B63" s="341"/>
      <c r="C63" s="212"/>
    </row>
    <row r="64" spans="1:3" ht="15.75" x14ac:dyDescent="0.2">
      <c r="A64" s="333" t="s">
        <v>221</v>
      </c>
      <c r="B64" s="336"/>
    </row>
    <row r="65" spans="1:2" ht="15.75" x14ac:dyDescent="0.2">
      <c r="A65" s="331"/>
      <c r="B65" s="336"/>
    </row>
    <row r="66" spans="1:2" ht="47.25" x14ac:dyDescent="0.2">
      <c r="A66" s="331" t="s">
        <v>222</v>
      </c>
      <c r="B66" s="336"/>
    </row>
  </sheetData>
  <sheetProtection formatColumns="0" formatRows="0"/>
  <pageMargins left="0.2" right="0.2" top="0.25" bottom="0.25" header="0.3" footer="0.3"/>
  <pageSetup scale="77" fitToHeight="3" orientation="landscape"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TOTAL</vt:lpstr>
      <vt:lpstr> Residential- CSS</vt:lpstr>
      <vt:lpstr> CPS-SEP 1</vt:lpstr>
      <vt:lpstr>CPS-SEP 2</vt:lpstr>
      <vt:lpstr>Specialty</vt:lpstr>
      <vt:lpstr>Definitions</vt:lpstr>
      <vt:lpstr>' CPS-SEP 1'!Print_Area</vt:lpstr>
      <vt:lpstr>'CPS-SEP 2'!Print_Area</vt:lpstr>
      <vt:lpstr>Definitions!Print_Area</vt:lpstr>
      <vt:lpstr>Specialty!Print_Area</vt:lpstr>
      <vt:lpstr>TOTAL!Print_Area</vt:lpstr>
      <vt:lpstr>Definitions!Print_Titles</vt:lpstr>
    </vt:vector>
  </TitlesOfParts>
  <Company>Northern Human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lcharles</dc:creator>
  <cp:lastModifiedBy>Doig, Jennifer</cp:lastModifiedBy>
  <cp:lastPrinted>2020-01-17T18:14:58Z</cp:lastPrinted>
  <dcterms:created xsi:type="dcterms:W3CDTF">2010-05-28T13:04:50Z</dcterms:created>
  <dcterms:modified xsi:type="dcterms:W3CDTF">2020-12-07T22:06:47Z</dcterms:modified>
  <cp:contentStatus/>
</cp:coreProperties>
</file>